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9720" windowHeight="6495" activeTab="0"/>
  </bookViews>
  <sheets>
    <sheet name="Ref" sheetId="1" r:id="rId1"/>
    <sheet name="Package" sheetId="2" state="hidden" r:id="rId2"/>
  </sheets>
  <definedNames>
    <definedName name="_Table1_In1" hidden="1">'Package'!$J$28:$P$28</definedName>
    <definedName name="_Table1_Out" hidden="1">'Package'!$J$28:$P$28</definedName>
    <definedName name="INC">'Package'!$K$38:$L$46</definedName>
    <definedName name="_xlnm.Print_Area" localSheetId="1">'Package'!$A$1:$G$44</definedName>
    <definedName name="_xlnm.Print_Area" localSheetId="0">'Ref'!$B$1:$C$51</definedName>
  </definedNames>
  <calcPr fullCalcOnLoad="1"/>
</workbook>
</file>

<file path=xl/sharedStrings.xml><?xml version="1.0" encoding="utf-8"?>
<sst xmlns="http://schemas.openxmlformats.org/spreadsheetml/2006/main" count="91" uniqueCount="81">
  <si>
    <t>Employee name</t>
  </si>
  <si>
    <t>Annual package</t>
  </si>
  <si>
    <t>Financial year</t>
  </si>
  <si>
    <t xml:space="preserve">FINANCIAL YEAR </t>
  </si>
  <si>
    <t>EMPLOYEE NAME</t>
  </si>
  <si>
    <t>Monthly taxable income</t>
  </si>
  <si>
    <t>Entertainment allowance p.m.</t>
  </si>
  <si>
    <t>Travel allowance p.m.</t>
  </si>
  <si>
    <t>MONTH</t>
  </si>
  <si>
    <t>Do not enter anything here</t>
  </si>
  <si>
    <t>SALARY ADVICE</t>
  </si>
  <si>
    <t>TOTAL MONTHLY PACKAGE</t>
  </si>
  <si>
    <t>Exempt Portion</t>
  </si>
  <si>
    <t>Total income</t>
  </si>
  <si>
    <t>Amount</t>
  </si>
  <si>
    <t>Basic Salary</t>
  </si>
  <si>
    <t>Telephone Re-Imbursment</t>
  </si>
  <si>
    <t>Taxable Portion</t>
  </si>
  <si>
    <t>Income</t>
  </si>
  <si>
    <t>Deductions</t>
  </si>
  <si>
    <t>Retirement annuity</t>
  </si>
  <si>
    <t>Tax Deductions</t>
  </si>
  <si>
    <t>Pay As You Earn</t>
  </si>
  <si>
    <t>Unemployment Insurance</t>
  </si>
  <si>
    <t>Retirement annuity Contribution</t>
  </si>
  <si>
    <t>Company Medical Aid + 67 %</t>
  </si>
  <si>
    <t xml:space="preserve">Private Medical Aid </t>
  </si>
  <si>
    <t>NET TAKE HOME SALARY</t>
  </si>
  <si>
    <t>Company Medical Aid Contribution</t>
  </si>
  <si>
    <t>Retirment annuity</t>
  </si>
  <si>
    <t>Pension Fund Contributions</t>
  </si>
  <si>
    <t>Acceptable package  50 % &lt;</t>
  </si>
  <si>
    <t>Cell Phone Re - Imbursment</t>
  </si>
  <si>
    <t>UIF Deducted</t>
  </si>
  <si>
    <t>Net Pay</t>
  </si>
  <si>
    <t>Primary rebate</t>
  </si>
  <si>
    <t>COST TO COMPANY</t>
  </si>
  <si>
    <t>Employer UIF portion</t>
  </si>
  <si>
    <t>Skills Development Levy</t>
  </si>
  <si>
    <t>Medical Aid Contribution</t>
  </si>
  <si>
    <t>NET COST TO COMPANY</t>
  </si>
  <si>
    <t>Pension Fund Contribution</t>
  </si>
  <si>
    <t>Bonus / Commisions / Leave Pay</t>
  </si>
  <si>
    <t>PAYE</t>
  </si>
  <si>
    <t>Date</t>
  </si>
  <si>
    <t>Taxable Expenses</t>
  </si>
  <si>
    <t>Total Income</t>
  </si>
  <si>
    <t>INCOME</t>
  </si>
  <si>
    <t>DEDUCTIONS</t>
  </si>
  <si>
    <t>Total Deductions</t>
  </si>
  <si>
    <t>UIF</t>
  </si>
  <si>
    <t>COMPANY CONTRIBUTIONS</t>
  </si>
  <si>
    <t>Medical Aid</t>
  </si>
  <si>
    <t>SDL</t>
  </si>
  <si>
    <t>Medical Aid Nr of Dependants</t>
  </si>
  <si>
    <t>Member only</t>
  </si>
  <si>
    <t>Member + 1  Dependant</t>
  </si>
  <si>
    <t>Member + 2  Dependants</t>
  </si>
  <si>
    <t>Member + 3  Dependants</t>
  </si>
  <si>
    <t>Member + 4  Dependants</t>
  </si>
  <si>
    <t>No Medical Aid</t>
  </si>
  <si>
    <t>28 FEBRUARY 2008</t>
  </si>
  <si>
    <t>Travel Allowance</t>
  </si>
  <si>
    <t>Other Deductions</t>
  </si>
  <si>
    <t>If Company pays towards Medical Aid, insert nr of Members on M/A in field I1</t>
  </si>
  <si>
    <t>Total Contributions</t>
  </si>
  <si>
    <t>Provident / Pension Fund</t>
  </si>
  <si>
    <t>Other Contributions</t>
  </si>
  <si>
    <t>BONUS</t>
  </si>
  <si>
    <t>If Annual Payroll less than R500,000.00, make SDL 0.00</t>
  </si>
  <si>
    <t>Employee Identity Number</t>
  </si>
  <si>
    <t>Negative Amount</t>
  </si>
  <si>
    <t>PAYSLIP</t>
  </si>
  <si>
    <t>COMMISSION</t>
  </si>
  <si>
    <t>Retirement &amp; Medical</t>
  </si>
  <si>
    <t>UIF Portion</t>
  </si>
  <si>
    <t>COMPANY NAME</t>
  </si>
  <si>
    <t>Under 65</t>
  </si>
  <si>
    <t>Over 65</t>
  </si>
  <si>
    <t>Over 75</t>
  </si>
  <si>
    <t>1 Mar-11 to 29 Feb-12</t>
  </si>
</sst>
</file>

<file path=xl/styles.xml><?xml version="1.0" encoding="utf-8"?>
<styleSheet xmlns="http://schemas.openxmlformats.org/spreadsheetml/2006/main">
  <numFmts count="29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mmmm\-yy"/>
  </numFmts>
  <fonts count="13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2"/>
    </font>
    <font>
      <b/>
      <i/>
      <sz val="12"/>
      <name val="Arial MT"/>
      <family val="0"/>
    </font>
    <font>
      <sz val="10"/>
      <name val="Times New Roman"/>
      <family val="1"/>
    </font>
    <font>
      <strike/>
      <sz val="12"/>
      <name val="Arial MT"/>
      <family val="0"/>
    </font>
    <font>
      <b/>
      <sz val="14"/>
      <name val="Arial MT"/>
      <family val="0"/>
    </font>
    <font>
      <b/>
      <u val="single"/>
      <sz val="12"/>
      <name val="Arial MT"/>
      <family val="0"/>
    </font>
    <font>
      <sz val="11"/>
      <name val="Arial MT"/>
      <family val="0"/>
    </font>
    <font>
      <sz val="9"/>
      <name val="Arial MT"/>
      <family val="0"/>
    </font>
    <font>
      <b/>
      <sz val="18"/>
      <name val="Arial MT"/>
      <family val="0"/>
    </font>
    <font>
      <b/>
      <sz val="8"/>
      <color indexed="54"/>
      <name val="Arial"/>
      <family val="2"/>
    </font>
    <font>
      <b/>
      <sz val="14"/>
      <color indexed="10"/>
      <name val="Arial MT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9" fontId="0" fillId="0" borderId="0" xfId="0" applyNumberFormat="1" applyAlignment="1" applyProtection="1">
      <alignment horizontal="center"/>
      <protection/>
    </xf>
    <xf numFmtId="39" fontId="0" fillId="0" borderId="1" xfId="0" applyNumberFormat="1" applyBorder="1" applyAlignment="1" applyProtection="1">
      <alignment/>
      <protection/>
    </xf>
    <xf numFmtId="39" fontId="0" fillId="0" borderId="0" xfId="0" applyNumberFormat="1" applyAlignment="1" applyProtection="1" quotePrefix="1">
      <alignment/>
      <protection/>
    </xf>
    <xf numFmtId="39" fontId="0" fillId="0" borderId="0" xfId="0" applyNumberFormat="1" applyAlignment="1">
      <alignment/>
    </xf>
    <xf numFmtId="43" fontId="0" fillId="0" borderId="0" xfId="15" applyAlignment="1" applyProtection="1">
      <alignment/>
      <protection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39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>
      <alignment/>
    </xf>
    <xf numFmtId="39" fontId="2" fillId="0" borderId="1" xfId="0" applyNumberFormat="1" applyFont="1" applyBorder="1" applyAlignment="1" applyProtection="1">
      <alignment/>
      <protection/>
    </xf>
    <xf numFmtId="39" fontId="2" fillId="0" borderId="2" xfId="0" applyNumberFormat="1" applyFont="1" applyBorder="1" applyAlignment="1" applyProtection="1">
      <alignment/>
      <protection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0" xfId="15" applyFont="1" applyAlignment="1" applyProtection="1">
      <alignment/>
      <protection/>
    </xf>
    <xf numFmtId="43" fontId="0" fillId="0" borderId="5" xfId="15" applyBorder="1" applyAlignment="1">
      <alignment/>
    </xf>
    <xf numFmtId="43" fontId="0" fillId="0" borderId="5" xfId="15" applyBorder="1" applyAlignment="1" applyProtection="1">
      <alignment/>
      <protection/>
    </xf>
    <xf numFmtId="43" fontId="0" fillId="0" borderId="6" xfId="15" applyBorder="1" applyAlignment="1" applyProtection="1">
      <alignment/>
      <protection/>
    </xf>
    <xf numFmtId="43" fontId="0" fillId="0" borderId="3" xfId="15" applyBorder="1" applyAlignment="1">
      <alignment/>
    </xf>
    <xf numFmtId="43" fontId="0" fillId="0" borderId="3" xfId="15" applyBorder="1" applyAlignment="1" applyProtection="1">
      <alignment/>
      <protection/>
    </xf>
    <xf numFmtId="43" fontId="0" fillId="0" borderId="7" xfId="15" applyBorder="1" applyAlignment="1" applyProtection="1">
      <alignment/>
      <protection/>
    </xf>
    <xf numFmtId="39" fontId="0" fillId="0" borderId="8" xfId="0" applyNumberFormat="1" applyBorder="1" applyAlignment="1" applyProtection="1">
      <alignment/>
      <protection/>
    </xf>
    <xf numFmtId="39" fontId="0" fillId="0" borderId="5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84" fontId="0" fillId="0" borderId="0" xfId="0" applyNumberFormat="1" applyAlignment="1" applyProtection="1" quotePrefix="1">
      <alignment/>
      <protection/>
    </xf>
    <xf numFmtId="39" fontId="0" fillId="0" borderId="5" xfId="0" applyNumberFormat="1" applyBorder="1" applyAlignment="1" applyProtection="1">
      <alignment/>
      <protection/>
    </xf>
    <xf numFmtId="39" fontId="0" fillId="0" borderId="3" xfId="0" applyNumberFormat="1" applyBorder="1" applyAlignment="1" applyProtection="1">
      <alignment/>
      <protection/>
    </xf>
    <xf numFmtId="0" fontId="5" fillId="0" borderId="0" xfId="0" applyFont="1" applyFill="1" applyAlignment="1">
      <alignment/>
    </xf>
    <xf numFmtId="39" fontId="5" fillId="0" borderId="5" xfId="0" applyNumberFormat="1" applyFont="1" applyFill="1" applyBorder="1" applyAlignment="1" applyProtection="1">
      <alignment/>
      <protection locked="0"/>
    </xf>
    <xf numFmtId="43" fontId="0" fillId="0" borderId="0" xfId="15" applyFont="1" applyAlignment="1">
      <alignment/>
    </xf>
    <xf numFmtId="39" fontId="2" fillId="2" borderId="9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9" fontId="2" fillId="0" borderId="0" xfId="0" applyNumberFormat="1" applyFont="1" applyFill="1" applyAlignment="1" applyProtection="1">
      <alignment/>
      <protection/>
    </xf>
    <xf numFmtId="43" fontId="0" fillId="0" borderId="0" xfId="15" applyFill="1" applyAlignment="1">
      <alignment/>
    </xf>
    <xf numFmtId="0" fontId="7" fillId="0" borderId="10" xfId="0" applyFont="1" applyBorder="1" applyAlignment="1">
      <alignment/>
    </xf>
    <xf numFmtId="39" fontId="0" fillId="0" borderId="6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9" fontId="0" fillId="0" borderId="6" xfId="21" applyBorder="1" applyAlignment="1" applyProtection="1">
      <alignment/>
      <protection/>
    </xf>
    <xf numFmtId="39" fontId="0" fillId="0" borderId="4" xfId="0" applyNumberFormat="1" applyBorder="1" applyAlignment="1" applyProtection="1">
      <alignment/>
      <protection/>
    </xf>
    <xf numFmtId="39" fontId="0" fillId="0" borderId="3" xfId="0" applyNumberFormat="1" applyFont="1" applyFill="1" applyBorder="1" applyAlignment="1" applyProtection="1">
      <alignment/>
      <protection locked="0"/>
    </xf>
    <xf numFmtId="39" fontId="0" fillId="0" borderId="3" xfId="0" applyNumberForma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9" fontId="0" fillId="0" borderId="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9" fontId="9" fillId="0" borderId="0" xfId="0" applyNumberFormat="1" applyFont="1" applyAlignment="1" applyProtection="1">
      <alignment/>
      <protection/>
    </xf>
    <xf numFmtId="39" fontId="0" fillId="0" borderId="11" xfId="0" applyNumberFormat="1" applyFill="1" applyBorder="1" applyAlignment="1" applyProtection="1">
      <alignment/>
      <protection/>
    </xf>
    <xf numFmtId="39" fontId="0" fillId="0" borderId="1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39" fontId="2" fillId="0" borderId="6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39" fontId="2" fillId="0" borderId="4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9" fontId="2" fillId="2" borderId="9" xfId="0" applyNumberFormat="1" applyFont="1" applyFill="1" applyBorder="1" applyAlignment="1" applyProtection="1">
      <alignment/>
      <protection locked="0"/>
    </xf>
    <xf numFmtId="39" fontId="0" fillId="2" borderId="9" xfId="0" applyNumberFormat="1" applyFill="1" applyBorder="1" applyAlignment="1" applyProtection="1">
      <alignment/>
      <protection/>
    </xf>
    <xf numFmtId="43" fontId="0" fillId="0" borderId="9" xfId="15" applyBorder="1" applyAlignment="1">
      <alignment/>
    </xf>
    <xf numFmtId="39" fontId="2" fillId="0" borderId="0" xfId="0" applyNumberFormat="1" applyFont="1" applyFill="1" applyBorder="1" applyAlignment="1" applyProtection="1">
      <alignment/>
      <protection locked="0"/>
    </xf>
    <xf numFmtId="39" fontId="10" fillId="2" borderId="13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8" fillId="0" borderId="10" xfId="0" applyFont="1" applyBorder="1" applyAlignment="1" applyProtection="1">
      <alignment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8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2" borderId="14" xfId="0" applyFont="1" applyFill="1" applyBorder="1" applyAlignment="1" applyProtection="1">
      <alignment/>
      <protection/>
    </xf>
    <xf numFmtId="0" fontId="8" fillId="2" borderId="14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1" fontId="0" fillId="0" borderId="0" xfId="0" applyNumberFormat="1" applyAlignment="1" applyProtection="1">
      <alignment horizontal="center"/>
      <protection locked="0"/>
    </xf>
    <xf numFmtId="39" fontId="0" fillId="0" borderId="6" xfId="0" applyNumberFormat="1" applyBorder="1" applyAlignment="1" applyProtection="1">
      <alignment/>
      <protection locked="0"/>
    </xf>
    <xf numFmtId="39" fontId="0" fillId="3" borderId="1" xfId="0" applyNumberFormat="1" applyFont="1" applyFill="1" applyBorder="1" applyAlignment="1" applyProtection="1">
      <alignment/>
      <protection locked="0"/>
    </xf>
    <xf numFmtId="39" fontId="0" fillId="0" borderId="0" xfId="20" applyNumberFormat="1" applyProtection="1">
      <alignment/>
      <protection/>
    </xf>
    <xf numFmtId="39" fontId="4" fillId="0" borderId="0" xfId="20" applyNumberFormat="1" applyFont="1" applyProtection="1">
      <alignment/>
      <protection/>
    </xf>
    <xf numFmtId="43" fontId="0" fillId="0" borderId="0" xfId="17" applyFont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omma_Taxpack 2011" xfId="17"/>
    <cellStyle name="Currency" xfId="18"/>
    <cellStyle name="Currency [0]" xfId="19"/>
    <cellStyle name="Normal_Taxpack 201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71"/>
  <sheetViews>
    <sheetView tabSelected="1" defaultGridColor="0" zoomScale="75" zoomScaleNormal="75" colorId="22" workbookViewId="0" topLeftCell="B1">
      <selection activeCell="C59" sqref="C59"/>
    </sheetView>
  </sheetViews>
  <sheetFormatPr defaultColWidth="9.77734375" defaultRowHeight="15"/>
  <cols>
    <col min="1" max="1" width="1.77734375" style="0" hidden="1" customWidth="1"/>
    <col min="2" max="2" width="38.6640625" style="0" bestFit="1" customWidth="1"/>
    <col min="3" max="3" width="24.3359375" style="0" customWidth="1"/>
    <col min="4" max="5" width="0" style="0" hidden="1" customWidth="1"/>
    <col min="7" max="7" width="10.3359375" style="10" bestFit="1" customWidth="1"/>
    <col min="8" max="8" width="9.10546875" style="0" customWidth="1"/>
    <col min="10" max="10" width="5.10546875" style="0" customWidth="1"/>
    <col min="11" max="11" width="8.6640625" style="0" customWidth="1"/>
    <col min="12" max="12" width="9.77734375" style="0" customWidth="1"/>
  </cols>
  <sheetData>
    <row r="1" spans="2:12" ht="23.25">
      <c r="B1" s="88" t="s">
        <v>76</v>
      </c>
      <c r="C1" s="89"/>
      <c r="G1" s="51" t="s">
        <v>54</v>
      </c>
      <c r="H1" s="1"/>
      <c r="I1" s="62">
        <v>1</v>
      </c>
      <c r="J1" s="1"/>
      <c r="L1" s="1"/>
    </row>
    <row r="2" spans="2:12" ht="18">
      <c r="B2" s="96" t="s">
        <v>80</v>
      </c>
      <c r="C2" s="97"/>
      <c r="G2" s="51"/>
      <c r="H2" s="1"/>
      <c r="I2" s="65"/>
      <c r="J2" s="1"/>
      <c r="L2" s="1"/>
    </row>
    <row r="3" spans="2:12" ht="18">
      <c r="B3" s="37"/>
      <c r="C3" s="48"/>
      <c r="G3" s="1"/>
      <c r="H3" s="1"/>
      <c r="I3" s="1"/>
      <c r="J3" s="1"/>
      <c r="L3" s="1"/>
    </row>
    <row r="4" spans="2:12" ht="18">
      <c r="B4" s="98" t="s">
        <v>72</v>
      </c>
      <c r="C4" s="98"/>
      <c r="G4" s="1"/>
      <c r="H4" s="1"/>
      <c r="I4" s="1"/>
      <c r="J4" s="1"/>
      <c r="L4" s="1"/>
    </row>
    <row r="5" spans="2:7" ht="18">
      <c r="B5" s="8" t="s">
        <v>0</v>
      </c>
      <c r="C5" s="48"/>
      <c r="G5"/>
    </row>
    <row r="6" spans="2:7" ht="15.75">
      <c r="B6" s="8" t="s">
        <v>70</v>
      </c>
      <c r="C6" s="80"/>
      <c r="G6"/>
    </row>
    <row r="7" spans="2:7" ht="15.75">
      <c r="B7" s="8" t="s">
        <v>44</v>
      </c>
      <c r="C7" s="72"/>
      <c r="G7"/>
    </row>
    <row r="8" spans="2:7" ht="15.75">
      <c r="B8" s="8"/>
      <c r="C8" s="29"/>
      <c r="G8"/>
    </row>
    <row r="9" ht="15.75">
      <c r="C9" s="29"/>
    </row>
    <row r="10" ht="15.75" hidden="1">
      <c r="C10" s="29"/>
    </row>
    <row r="11" spans="2:9" ht="15" hidden="1">
      <c r="B11" t="s">
        <v>1</v>
      </c>
      <c r="C11" s="1">
        <f>C12*12</f>
        <v>0</v>
      </c>
      <c r="D11" s="1"/>
      <c r="E11" s="6"/>
      <c r="H11" s="1"/>
      <c r="I11" s="1"/>
    </row>
    <row r="12" spans="2:4" ht="15" hidden="1">
      <c r="B12" t="s">
        <v>5</v>
      </c>
      <c r="C12" s="1">
        <f>+C25</f>
        <v>0</v>
      </c>
      <c r="D12" s="1"/>
    </row>
    <row r="13" spans="2:4" ht="15" hidden="1">
      <c r="B13" t="s">
        <v>2</v>
      </c>
      <c r="C13" s="5" t="s">
        <v>61</v>
      </c>
      <c r="D13" s="1"/>
    </row>
    <row r="14" spans="3:4" ht="15" hidden="1">
      <c r="C14" s="1"/>
      <c r="D14" s="1"/>
    </row>
    <row r="15" spans="2:4" ht="15" hidden="1">
      <c r="B15" t="s">
        <v>45</v>
      </c>
      <c r="C15" s="4">
        <f>+C25-SUM(C16:C22)</f>
        <v>0</v>
      </c>
      <c r="D15" s="1" t="s">
        <v>9</v>
      </c>
    </row>
    <row r="16" spans="2:4" ht="15" hidden="1">
      <c r="B16" t="s">
        <v>7</v>
      </c>
      <c r="C16" s="28">
        <v>0</v>
      </c>
      <c r="D16" s="1"/>
    </row>
    <row r="17" spans="2:4" ht="15" hidden="1">
      <c r="B17" s="33" t="s">
        <v>6</v>
      </c>
      <c r="C17" s="34">
        <v>0</v>
      </c>
      <c r="D17" s="1"/>
    </row>
    <row r="18" spans="2:4" ht="15" hidden="1">
      <c r="B18" s="33" t="s">
        <v>16</v>
      </c>
      <c r="C18" s="34">
        <v>0</v>
      </c>
      <c r="D18" s="1"/>
    </row>
    <row r="19" spans="2:4" ht="15" hidden="1">
      <c r="B19" s="33" t="s">
        <v>32</v>
      </c>
      <c r="C19" s="34">
        <v>0</v>
      </c>
      <c r="D19" s="1"/>
    </row>
    <row r="20" spans="2:4" ht="15" hidden="1">
      <c r="B20" t="s">
        <v>25</v>
      </c>
      <c r="C20" s="28">
        <v>0</v>
      </c>
      <c r="D20" s="1"/>
    </row>
    <row r="21" spans="2:4" ht="15" hidden="1">
      <c r="B21" t="s">
        <v>26</v>
      </c>
      <c r="C21" s="28">
        <v>0</v>
      </c>
      <c r="D21" s="1"/>
    </row>
    <row r="22" spans="2:4" ht="15" hidden="1">
      <c r="B22" t="s">
        <v>42</v>
      </c>
      <c r="C22" s="28">
        <v>0</v>
      </c>
      <c r="D22" s="1"/>
    </row>
    <row r="23" spans="2:11" ht="15.75">
      <c r="B23" s="90" t="s">
        <v>47</v>
      </c>
      <c r="C23" s="91"/>
      <c r="D23" s="1"/>
      <c r="G23" s="35"/>
      <c r="H23" s="77" t="s">
        <v>60</v>
      </c>
      <c r="I23" s="78"/>
      <c r="J23" s="63">
        <v>0</v>
      </c>
      <c r="K23" s="63">
        <v>0</v>
      </c>
    </row>
    <row r="24" spans="2:11" ht="15.75">
      <c r="B24" s="41"/>
      <c r="C24" s="42"/>
      <c r="D24" s="1"/>
      <c r="G24" s="35"/>
      <c r="H24" s="77" t="s">
        <v>55</v>
      </c>
      <c r="I24" s="79"/>
      <c r="J24" s="63">
        <v>1</v>
      </c>
      <c r="K24" s="63">
        <v>720</v>
      </c>
    </row>
    <row r="25" spans="2:11" ht="15.75">
      <c r="B25" s="73" t="s">
        <v>15</v>
      </c>
      <c r="C25" s="82">
        <v>0</v>
      </c>
      <c r="D25" s="12"/>
      <c r="F25" s="67"/>
      <c r="H25" s="77" t="s">
        <v>56</v>
      </c>
      <c r="I25" s="79"/>
      <c r="J25" s="63">
        <v>2</v>
      </c>
      <c r="K25" s="63">
        <v>1440</v>
      </c>
    </row>
    <row r="26" spans="2:11" ht="15.75">
      <c r="B26" s="73" t="s">
        <v>62</v>
      </c>
      <c r="C26" s="49">
        <v>0</v>
      </c>
      <c r="D26" s="12"/>
      <c r="F26" s="67"/>
      <c r="H26" s="77" t="s">
        <v>57</v>
      </c>
      <c r="I26" s="79"/>
      <c r="J26" s="63">
        <v>3</v>
      </c>
      <c r="K26" s="63">
        <v>1880</v>
      </c>
    </row>
    <row r="27" spans="2:11" ht="15.75">
      <c r="B27" s="73" t="s">
        <v>68</v>
      </c>
      <c r="C27" s="49">
        <v>0</v>
      </c>
      <c r="D27" s="12"/>
      <c r="F27" s="67"/>
      <c r="H27" s="77" t="s">
        <v>58</v>
      </c>
      <c r="I27" s="79"/>
      <c r="J27" s="63">
        <v>4</v>
      </c>
      <c r="K27" s="63">
        <v>2320</v>
      </c>
    </row>
    <row r="28" spans="2:11" ht="15.75">
      <c r="B28" s="71" t="s">
        <v>73</v>
      </c>
      <c r="C28" s="49">
        <v>0</v>
      </c>
      <c r="D28" s="12"/>
      <c r="F28" s="67"/>
      <c r="H28" s="77" t="s">
        <v>59</v>
      </c>
      <c r="I28" s="79"/>
      <c r="J28" s="63">
        <v>5</v>
      </c>
      <c r="K28" s="63">
        <v>2760</v>
      </c>
    </row>
    <row r="29" spans="2:12" s="38" customFormat="1" ht="15.75">
      <c r="B29" s="71" t="s">
        <v>74</v>
      </c>
      <c r="C29" s="46">
        <v>0</v>
      </c>
      <c r="D29" s="39"/>
      <c r="F29" s="67"/>
      <c r="G29" s="40"/>
      <c r="H29" s="40"/>
      <c r="J29"/>
      <c r="K29"/>
      <c r="L29"/>
    </row>
    <row r="30" spans="2:12" s="38" customFormat="1" ht="15.75">
      <c r="B30" s="54"/>
      <c r="C30" s="55"/>
      <c r="D30" s="39"/>
      <c r="G30" s="40"/>
      <c r="H30" s="40"/>
      <c r="J30"/>
      <c r="K30"/>
      <c r="L30"/>
    </row>
    <row r="31" spans="2:12" s="38" customFormat="1" ht="15.75">
      <c r="B31" s="56" t="s">
        <v>46</v>
      </c>
      <c r="C31" s="36">
        <f>SUM(C25:C30)</f>
        <v>0</v>
      </c>
      <c r="D31" s="39"/>
      <c r="G31" s="40"/>
      <c r="H31" s="40"/>
      <c r="J31" s="1"/>
      <c r="K31"/>
      <c r="L31" s="1"/>
    </row>
    <row r="32" spans="2:12" s="38" customFormat="1" ht="15.75">
      <c r="B32" s="57"/>
      <c r="C32" s="58"/>
      <c r="D32" s="39"/>
      <c r="G32" s="40"/>
      <c r="H32" s="40"/>
      <c r="J32" s="1"/>
      <c r="K32"/>
      <c r="L32" s="1"/>
    </row>
    <row r="33" spans="2:12" s="38" customFormat="1" ht="15.75">
      <c r="B33" s="59"/>
      <c r="C33" s="60"/>
      <c r="D33" s="39"/>
      <c r="G33" s="40"/>
      <c r="H33" s="40"/>
      <c r="J33" s="1"/>
      <c r="K33"/>
      <c r="L33" s="1"/>
    </row>
    <row r="34" spans="2:12" s="38" customFormat="1" ht="15.75">
      <c r="B34" s="59"/>
      <c r="C34" s="60"/>
      <c r="D34" s="39"/>
      <c r="G34" s="40"/>
      <c r="H34" s="40"/>
      <c r="J34" s="1"/>
      <c r="K34"/>
      <c r="L34" s="1"/>
    </row>
    <row r="35" spans="2:12" s="38" customFormat="1" ht="15.75">
      <c r="B35" s="59"/>
      <c r="C35" s="60"/>
      <c r="D35" s="39"/>
      <c r="G35" s="40"/>
      <c r="H35" s="40"/>
      <c r="J35" s="1"/>
      <c r="K35"/>
      <c r="L35" s="1"/>
    </row>
    <row r="36" spans="2:12" ht="15.75">
      <c r="B36" s="92" t="s">
        <v>48</v>
      </c>
      <c r="C36" s="93"/>
      <c r="D36" s="1"/>
      <c r="J36" s="1"/>
      <c r="L36" s="1"/>
    </row>
    <row r="37" spans="2:12" ht="15">
      <c r="B37" s="61" t="s">
        <v>29</v>
      </c>
      <c r="C37" s="81">
        <v>0</v>
      </c>
      <c r="D37" s="1"/>
      <c r="E37" s="6"/>
      <c r="F37" s="67"/>
      <c r="J37" s="1"/>
      <c r="L37" s="1"/>
    </row>
    <row r="38" spans="2:12" ht="15">
      <c r="B38" s="61"/>
      <c r="C38" s="42"/>
      <c r="D38" s="1"/>
      <c r="J38" s="1"/>
      <c r="L38" s="1"/>
    </row>
    <row r="39" spans="2:12" ht="15">
      <c r="B39" s="61"/>
      <c r="C39" s="42"/>
      <c r="D39" s="1"/>
      <c r="J39" s="1"/>
      <c r="L39" s="1"/>
    </row>
    <row r="40" spans="2:12" ht="15" hidden="1">
      <c r="B40" s="61" t="s">
        <v>31</v>
      </c>
      <c r="C40" s="44" t="e">
        <f>+(Package!G16+Package!G22)/Package!G27</f>
        <v>#DIV/0!</v>
      </c>
      <c r="D40" s="1"/>
      <c r="E40" s="6"/>
      <c r="J40" s="1"/>
      <c r="L40" s="1"/>
    </row>
    <row r="41" spans="2:12" ht="15">
      <c r="B41" s="61"/>
      <c r="C41" s="42"/>
      <c r="D41" s="1"/>
      <c r="J41" s="1"/>
      <c r="L41" s="1"/>
    </row>
    <row r="42" spans="2:4" ht="15">
      <c r="B42" s="73" t="s">
        <v>43</v>
      </c>
      <c r="C42" s="4">
        <f>+Package!G29</f>
        <v>0</v>
      </c>
      <c r="D42" s="1"/>
    </row>
    <row r="43" spans="2:4" ht="15">
      <c r="B43" s="73" t="s">
        <v>33</v>
      </c>
      <c r="C43" s="28">
        <f>+Package!G30</f>
        <v>0</v>
      </c>
      <c r="D43" s="1"/>
    </row>
    <row r="44" spans="2:6" ht="15">
      <c r="B44" s="71" t="s">
        <v>63</v>
      </c>
      <c r="C44" s="28">
        <v>0</v>
      </c>
      <c r="D44" s="1"/>
      <c r="F44" s="67" t="s">
        <v>71</v>
      </c>
    </row>
    <row r="45" spans="2:6" ht="15">
      <c r="B45" s="71" t="s">
        <v>63</v>
      </c>
      <c r="C45" s="47">
        <v>0</v>
      </c>
      <c r="D45" s="1"/>
      <c r="F45" s="67" t="s">
        <v>71</v>
      </c>
    </row>
    <row r="46" spans="2:4" ht="15">
      <c r="B46" s="61"/>
      <c r="C46" s="42"/>
      <c r="D46" s="1"/>
    </row>
    <row r="47" spans="2:4" ht="15.75">
      <c r="B47" s="74" t="s">
        <v>49</v>
      </c>
      <c r="C47" s="36">
        <f>+C42+C45+C43+C44+C38</f>
        <v>0</v>
      </c>
      <c r="D47" s="1"/>
    </row>
    <row r="48" spans="2:4" ht="15">
      <c r="B48" s="69"/>
      <c r="C48" s="45"/>
      <c r="D48" s="1"/>
    </row>
    <row r="49" spans="2:4" ht="15">
      <c r="B49" s="75"/>
      <c r="C49" s="1"/>
      <c r="D49" s="1"/>
    </row>
    <row r="50" spans="2:4" ht="15">
      <c r="B50" s="75"/>
      <c r="C50" s="1"/>
      <c r="D50" s="1"/>
    </row>
    <row r="51" spans="2:4" ht="23.25">
      <c r="B51" s="76" t="s">
        <v>34</v>
      </c>
      <c r="C51" s="66">
        <f>+C31+C47</f>
        <v>0</v>
      </c>
      <c r="D51" s="1"/>
    </row>
    <row r="52" spans="2:4" ht="15">
      <c r="B52" s="75"/>
      <c r="C52" s="1"/>
      <c r="D52" s="1"/>
    </row>
    <row r="53" spans="2:3" ht="15">
      <c r="B53" s="75"/>
      <c r="C53" s="75"/>
    </row>
    <row r="54" spans="2:3" ht="15.75">
      <c r="B54" s="94" t="s">
        <v>51</v>
      </c>
      <c r="C54" s="95"/>
    </row>
    <row r="55" spans="2:3" ht="15">
      <c r="B55" s="43"/>
      <c r="C55" s="42"/>
    </row>
    <row r="56" spans="2:6" ht="15">
      <c r="B56" s="73" t="s">
        <v>52</v>
      </c>
      <c r="C56" s="53">
        <v>0</v>
      </c>
      <c r="F56" s="67" t="s">
        <v>64</v>
      </c>
    </row>
    <row r="57" spans="2:6" ht="15">
      <c r="B57" s="73" t="s">
        <v>66</v>
      </c>
      <c r="C57" s="28">
        <v>0</v>
      </c>
      <c r="F57" s="67"/>
    </row>
    <row r="58" spans="2:6" ht="15">
      <c r="B58" s="71" t="s">
        <v>67</v>
      </c>
      <c r="C58" s="28">
        <v>0</v>
      </c>
      <c r="F58" s="67"/>
    </row>
    <row r="59" spans="2:3" ht="15">
      <c r="B59" s="73" t="s">
        <v>50</v>
      </c>
      <c r="C59" s="28">
        <f>-C43</f>
        <v>0</v>
      </c>
    </row>
    <row r="60" spans="2:6" ht="15">
      <c r="B60" s="73" t="s">
        <v>53</v>
      </c>
      <c r="C60" s="47">
        <f>+C31*0.01</f>
        <v>0</v>
      </c>
      <c r="F60" s="67" t="s">
        <v>69</v>
      </c>
    </row>
    <row r="61" spans="2:3" ht="15">
      <c r="B61" s="61"/>
      <c r="C61" s="42"/>
    </row>
    <row r="62" spans="2:3" ht="15.75">
      <c r="B62" s="74" t="s">
        <v>65</v>
      </c>
      <c r="C62" s="36">
        <f>SUM(C56:C61)</f>
        <v>0</v>
      </c>
    </row>
    <row r="63" spans="2:3" ht="15">
      <c r="B63" s="69"/>
      <c r="C63" s="45"/>
    </row>
    <row r="64" spans="2:3" ht="15">
      <c r="B64" s="75"/>
      <c r="C64" s="75"/>
    </row>
    <row r="65" spans="2:3" ht="15">
      <c r="B65" s="75"/>
      <c r="C65" s="75"/>
    </row>
    <row r="66" spans="2:3" ht="15.75">
      <c r="B66" s="86" t="s">
        <v>36</v>
      </c>
      <c r="C66" s="87"/>
    </row>
    <row r="67" spans="2:3" ht="15">
      <c r="B67" s="61"/>
      <c r="C67" s="68"/>
    </row>
    <row r="68" spans="2:3" ht="15">
      <c r="B68" s="61" t="s">
        <v>46</v>
      </c>
      <c r="C68" s="42">
        <f>+C31</f>
        <v>0</v>
      </c>
    </row>
    <row r="69" spans="2:3" ht="15">
      <c r="B69" s="61" t="s">
        <v>65</v>
      </c>
      <c r="C69" s="42">
        <f>+C62</f>
        <v>0</v>
      </c>
    </row>
    <row r="70" spans="2:3" ht="15.75">
      <c r="B70" s="61"/>
      <c r="C70" s="36">
        <f>SUM(C68:C69)</f>
        <v>0</v>
      </c>
    </row>
    <row r="71" spans="2:3" ht="15">
      <c r="B71" s="69"/>
      <c r="C71" s="70"/>
    </row>
  </sheetData>
  <sheetProtection password="83AF" sheet="1" objects="1" scenarios="1"/>
  <mergeCells count="7">
    <mergeCell ref="B66:C66"/>
    <mergeCell ref="B1:C1"/>
    <mergeCell ref="B23:C23"/>
    <mergeCell ref="B36:C36"/>
    <mergeCell ref="B54:C54"/>
    <mergeCell ref="B2:C2"/>
    <mergeCell ref="B4:C4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Y73"/>
  <sheetViews>
    <sheetView defaultGridColor="0" zoomScale="75" zoomScaleNormal="75" colorId="22" workbookViewId="0" topLeftCell="A1">
      <selection activeCell="D17" sqref="D17"/>
    </sheetView>
  </sheetViews>
  <sheetFormatPr defaultColWidth="9.77734375" defaultRowHeight="15"/>
  <cols>
    <col min="1" max="2" width="2.77734375" style="0" customWidth="1"/>
    <col min="3" max="3" width="40.6640625" style="0" bestFit="1" customWidth="1"/>
    <col min="4" max="5" width="15.5546875" style="0" customWidth="1"/>
    <col min="6" max="6" width="16.10546875" style="0" customWidth="1"/>
    <col min="7" max="7" width="11.21484375" style="0" customWidth="1"/>
    <col min="8" max="8" width="4.77734375" style="0" customWidth="1"/>
    <col min="9" max="9" width="25.4453125" style="0" bestFit="1" customWidth="1"/>
    <col min="10" max="10" width="3.99609375" style="0" bestFit="1" customWidth="1"/>
    <col min="11" max="11" width="9.77734375" style="0" customWidth="1"/>
    <col min="12" max="12" width="7.6640625" style="0" bestFit="1" customWidth="1"/>
    <col min="13" max="13" width="8.6640625" style="0" bestFit="1" customWidth="1"/>
    <col min="14" max="16" width="10.77734375" style="0" customWidth="1"/>
    <col min="17" max="17" width="10.6640625" style="0" customWidth="1"/>
    <col min="18" max="43" width="9.77734375" style="0" customWidth="1"/>
  </cols>
  <sheetData>
    <row r="2" spans="3:5" ht="15.75">
      <c r="C2" s="2"/>
      <c r="D2" s="2"/>
      <c r="E2" s="2"/>
    </row>
    <row r="4" spans="3:7" ht="15">
      <c r="C4" t="s">
        <v>3</v>
      </c>
      <c r="F4" s="9">
        <v>40602</v>
      </c>
      <c r="G4" s="9"/>
    </row>
    <row r="5" spans="3:7" ht="15">
      <c r="C5" t="s">
        <v>8</v>
      </c>
      <c r="F5" s="30">
        <f>+Ref!C7</f>
        <v>0</v>
      </c>
      <c r="G5" s="9"/>
    </row>
    <row r="6" spans="6:7" ht="15">
      <c r="F6" s="9"/>
      <c r="G6" s="9"/>
    </row>
    <row r="7" spans="3:7" ht="15.75">
      <c r="C7" s="8" t="s">
        <v>10</v>
      </c>
      <c r="D7" s="8"/>
      <c r="E7" s="8"/>
      <c r="F7" s="9"/>
      <c r="G7" s="9"/>
    </row>
    <row r="8" spans="6:7" ht="15">
      <c r="F8" s="9"/>
      <c r="G8" s="9"/>
    </row>
    <row r="9" spans="3:4" ht="15">
      <c r="C9" t="s">
        <v>4</v>
      </c>
      <c r="D9">
        <f>+Ref!C10</f>
        <v>0</v>
      </c>
    </row>
    <row r="10" spans="6:25" ht="15"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3:25" ht="15">
      <c r="C11" t="s">
        <v>11</v>
      </c>
      <c r="F11" s="1"/>
      <c r="G11" s="1"/>
      <c r="H11" s="1"/>
      <c r="I11" s="1"/>
      <c r="J11" s="1"/>
      <c r="K11" s="5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6:25" ht="15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3:25" ht="15.75">
      <c r="C13" s="8"/>
      <c r="D13" s="13" t="s">
        <v>17</v>
      </c>
      <c r="E13" s="13" t="s">
        <v>75</v>
      </c>
      <c r="F13" s="14" t="s">
        <v>12</v>
      </c>
      <c r="G13" s="15" t="s">
        <v>13</v>
      </c>
      <c r="H13" s="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2:25" ht="15.75">
      <c r="B14" s="8"/>
      <c r="C14" s="8"/>
      <c r="D14" s="16" t="s">
        <v>14</v>
      </c>
      <c r="E14" s="16" t="s">
        <v>14</v>
      </c>
      <c r="F14" s="16" t="s">
        <v>14</v>
      </c>
      <c r="G14" s="17" t="s">
        <v>14</v>
      </c>
      <c r="H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2:25" ht="15.75">
      <c r="B15" s="11" t="s">
        <v>18</v>
      </c>
      <c r="C15" s="8"/>
      <c r="D15" s="18"/>
      <c r="E15" s="18"/>
      <c r="F15" s="18"/>
      <c r="G15" s="19"/>
      <c r="H15" s="2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3:25" ht="15">
      <c r="C16" t="s">
        <v>15</v>
      </c>
      <c r="D16" s="21">
        <f>+Ref!C25</f>
        <v>0</v>
      </c>
      <c r="E16" s="21">
        <f>+D16</f>
        <v>0</v>
      </c>
      <c r="F16" s="22">
        <v>0</v>
      </c>
      <c r="G16" s="23">
        <f aca="true" t="shared" si="0" ref="G16:G26">+D16+F16</f>
        <v>0</v>
      </c>
      <c r="H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3:25" ht="15">
      <c r="C17" t="str">
        <f>+Ref!B26</f>
        <v>Travel Allowance</v>
      </c>
      <c r="D17" s="21">
        <f>+Ref!C26*80/100</f>
        <v>0</v>
      </c>
      <c r="E17" s="21">
        <f>+D17</f>
        <v>0</v>
      </c>
      <c r="F17" s="22">
        <f>+Ref!C26*0.2</f>
        <v>0</v>
      </c>
      <c r="G17" s="23">
        <f t="shared" si="0"/>
        <v>0</v>
      </c>
      <c r="H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25" ht="15">
      <c r="C18" s="50" t="str">
        <f>+Ref!B27</f>
        <v>BONUS</v>
      </c>
      <c r="D18" s="21">
        <f>+Ref!C27*2</f>
        <v>0</v>
      </c>
      <c r="E18" s="21">
        <f>+D18/2</f>
        <v>0</v>
      </c>
      <c r="F18" s="22"/>
      <c r="G18" s="23">
        <f>+D18-E18</f>
        <v>0</v>
      </c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3:25" ht="15">
      <c r="C19" s="50" t="str">
        <f>+Ref!B28</f>
        <v>COMMISSION</v>
      </c>
      <c r="D19" s="21">
        <f>+Ref!C28</f>
        <v>0</v>
      </c>
      <c r="E19" s="21">
        <v>0</v>
      </c>
      <c r="F19" s="22">
        <v>0</v>
      </c>
      <c r="G19" s="23">
        <f t="shared" si="0"/>
        <v>0</v>
      </c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3:25" ht="15">
      <c r="C20" s="50" t="str">
        <f>+Ref!B29</f>
        <v>Retirement &amp; Medical</v>
      </c>
      <c r="D20" s="21">
        <f>+Ref!C29</f>
        <v>0</v>
      </c>
      <c r="E20" s="21">
        <f>+D20</f>
        <v>0</v>
      </c>
      <c r="F20" s="22">
        <v>0</v>
      </c>
      <c r="G20" s="23">
        <f t="shared" si="0"/>
        <v>0</v>
      </c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4:25" ht="15">
      <c r="D21" s="21">
        <f>+Ref!C22</f>
        <v>0</v>
      </c>
      <c r="E21" s="21"/>
      <c r="F21" s="22"/>
      <c r="G21" s="23">
        <f t="shared" si="0"/>
        <v>0</v>
      </c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3:25" ht="15" hidden="1">
      <c r="C22" t="s">
        <v>26</v>
      </c>
      <c r="D22" s="21">
        <f>+Ref!C21</f>
        <v>0</v>
      </c>
      <c r="E22" s="21"/>
      <c r="F22" s="22">
        <v>0</v>
      </c>
      <c r="G22" s="23">
        <f t="shared" si="0"/>
        <v>0</v>
      </c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4:25" ht="15">
      <c r="D23" s="21">
        <f>IF(+Ref!C56-VLOOKUP(Ref!I1,Ref!J23:Ref!K28,2)&gt;0,+Ref!C56-VLOOKUP(Ref!I1,Ref!J23:Ref!K28,2),0)</f>
        <v>0</v>
      </c>
      <c r="E23" s="21"/>
      <c r="F23" s="22">
        <f>+Ref!C20*0.666666666666667</f>
        <v>0</v>
      </c>
      <c r="G23" s="23">
        <f t="shared" si="0"/>
        <v>0</v>
      </c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2:25" ht="15">
      <c r="B24" s="11" t="s">
        <v>21</v>
      </c>
      <c r="D24" s="21">
        <v>0</v>
      </c>
      <c r="E24" s="21"/>
      <c r="F24" s="22"/>
      <c r="G24" s="23">
        <f t="shared" si="0"/>
        <v>0</v>
      </c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3:25" ht="15">
      <c r="C25" t="s">
        <v>20</v>
      </c>
      <c r="D25" s="21">
        <f>-Ref!C37</f>
        <v>0</v>
      </c>
      <c r="E25" s="21">
        <f>+D25</f>
        <v>0</v>
      </c>
      <c r="F25" s="22">
        <f>+E25</f>
        <v>0</v>
      </c>
      <c r="G25" s="23">
        <v>0</v>
      </c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4:25" ht="15">
      <c r="D26" s="24"/>
      <c r="E26" s="24"/>
      <c r="F26" s="24"/>
      <c r="G26" s="23">
        <f t="shared" si="0"/>
        <v>0</v>
      </c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4:25" ht="15">
      <c r="D27" s="24">
        <f>SUM(D15:D26)</f>
        <v>0</v>
      </c>
      <c r="E27" s="24">
        <f>SUM(E15:E26)</f>
        <v>0</v>
      </c>
      <c r="F27" s="24">
        <f>SUM(F15:F26)</f>
        <v>0</v>
      </c>
      <c r="G27" s="64">
        <f>SUM(G15:G26)</f>
        <v>0</v>
      </c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5" ht="15">
      <c r="B28" s="11" t="s">
        <v>19</v>
      </c>
      <c r="D28" s="10"/>
      <c r="E28" s="10"/>
      <c r="F28" s="7"/>
      <c r="G28" s="22"/>
      <c r="H28" s="7"/>
      <c r="I28" s="83"/>
      <c r="J28" s="84">
        <v>0</v>
      </c>
      <c r="K28" s="84">
        <v>0</v>
      </c>
      <c r="L28" s="84">
        <v>150000</v>
      </c>
      <c r="M28" s="84">
        <v>235000</v>
      </c>
      <c r="N28" s="84">
        <v>325000</v>
      </c>
      <c r="O28" s="84">
        <v>455000</v>
      </c>
      <c r="P28" s="84">
        <v>580000</v>
      </c>
      <c r="Q28" s="1"/>
      <c r="R28" s="1"/>
      <c r="S28" s="1"/>
      <c r="T28" s="1"/>
      <c r="U28" s="1"/>
      <c r="V28" s="1"/>
      <c r="W28" s="1"/>
      <c r="X28" s="1"/>
      <c r="Y28" s="1"/>
    </row>
    <row r="29" spans="3:25" ht="15">
      <c r="C29" t="s">
        <v>22</v>
      </c>
      <c r="D29" s="10"/>
      <c r="E29" s="10"/>
      <c r="F29" s="7"/>
      <c r="G29" s="22">
        <f>IF((-((HLOOKUP(D27*12,I28:P30,2)+((+D27*12)-HLOOKUP(D27*12,I28:P30,1))*HLOOKUP(D27*12,I28:P30,3))-$K$32)/12)&gt;0,0,-((HLOOKUP(D27*12,I28:P30,2)+((+D27*12)-HLOOKUP(D27*12,I28:P30,1))*HLOOKUP(D27*12,I28:P30,3))-$K$32)/12)</f>
        <v>0</v>
      </c>
      <c r="H29" s="7"/>
      <c r="I29" s="83">
        <v>1</v>
      </c>
      <c r="J29" s="84">
        <v>0</v>
      </c>
      <c r="K29" s="84">
        <v>0</v>
      </c>
      <c r="L29" s="84">
        <v>27000</v>
      </c>
      <c r="M29" s="84">
        <v>48250</v>
      </c>
      <c r="N29" s="84">
        <v>75250</v>
      </c>
      <c r="O29" s="84">
        <v>120750</v>
      </c>
      <c r="P29" s="84">
        <v>168250</v>
      </c>
      <c r="Q29" s="1"/>
      <c r="R29" s="1"/>
      <c r="S29" s="1"/>
      <c r="T29" s="1"/>
      <c r="U29" s="1"/>
      <c r="V29" s="1"/>
      <c r="W29" s="1"/>
      <c r="X29" s="1"/>
      <c r="Y29" s="1"/>
    </row>
    <row r="30" spans="3:25" ht="15">
      <c r="C30" t="s">
        <v>23</v>
      </c>
      <c r="D30" s="10"/>
      <c r="E30" s="10"/>
      <c r="F30" s="7"/>
      <c r="G30" s="22">
        <f>IF(E27&gt;12478,-124.78,-E27*0.01)</f>
        <v>0</v>
      </c>
      <c r="H30" s="7"/>
      <c r="I30" s="83">
        <v>2</v>
      </c>
      <c r="J30" s="84">
        <v>0</v>
      </c>
      <c r="K30" s="84">
        <v>0.18</v>
      </c>
      <c r="L30" s="84">
        <v>0.25</v>
      </c>
      <c r="M30" s="84">
        <v>0.3</v>
      </c>
      <c r="N30" s="84">
        <v>0.35</v>
      </c>
      <c r="O30" s="84">
        <v>0.38</v>
      </c>
      <c r="P30" s="84">
        <v>0.4</v>
      </c>
      <c r="Q30" s="1"/>
      <c r="R30" s="1"/>
      <c r="S30" s="1"/>
      <c r="T30" s="1"/>
      <c r="U30" s="1"/>
      <c r="V30" s="1"/>
      <c r="W30" s="1"/>
      <c r="X30" s="1"/>
      <c r="Y30" s="1"/>
    </row>
    <row r="31" spans="3:25" ht="15">
      <c r="C31" t="s">
        <v>28</v>
      </c>
      <c r="D31" s="10"/>
      <c r="E31" s="10"/>
      <c r="F31" s="7"/>
      <c r="G31" s="22">
        <f>-G23</f>
        <v>0</v>
      </c>
      <c r="H31" s="7"/>
      <c r="I31" s="83"/>
      <c r="J31" s="83"/>
      <c r="K31" s="83"/>
      <c r="L31" s="83"/>
      <c r="M31" s="83"/>
      <c r="N31" s="83"/>
      <c r="O31" s="83"/>
      <c r="P31" s="83"/>
      <c r="Q31" s="1"/>
      <c r="R31" s="1"/>
      <c r="S31" s="1"/>
      <c r="T31" s="1"/>
      <c r="U31" s="1"/>
      <c r="V31" s="1"/>
      <c r="W31" s="1"/>
      <c r="X31" s="1"/>
      <c r="Y31" s="1"/>
    </row>
    <row r="32" spans="3:25" ht="15">
      <c r="C32" t="s">
        <v>30</v>
      </c>
      <c r="D32" s="10"/>
      <c r="E32" s="10"/>
      <c r="F32" s="7"/>
      <c r="G32" s="22">
        <v>0</v>
      </c>
      <c r="H32" s="7"/>
      <c r="I32" s="83" t="s">
        <v>35</v>
      </c>
      <c r="J32" s="85" t="s">
        <v>77</v>
      </c>
      <c r="K32" s="83">
        <v>10755</v>
      </c>
      <c r="L32" s="83"/>
      <c r="M32" s="83"/>
      <c r="N32" s="83"/>
      <c r="O32" s="83"/>
      <c r="P32" s="83"/>
      <c r="Q32" s="1"/>
      <c r="R32" s="1"/>
      <c r="S32" s="1"/>
      <c r="T32" s="1"/>
      <c r="U32" s="1"/>
      <c r="V32" s="1"/>
      <c r="W32" s="1"/>
      <c r="X32" s="1"/>
      <c r="Y32" s="1"/>
    </row>
    <row r="33" spans="3:25" ht="15">
      <c r="C33" t="s">
        <v>24</v>
      </c>
      <c r="D33" s="10"/>
      <c r="E33" s="10"/>
      <c r="F33" s="7"/>
      <c r="G33" s="25">
        <v>0</v>
      </c>
      <c r="H33" s="7"/>
      <c r="I33" s="83"/>
      <c r="J33" s="85" t="s">
        <v>78</v>
      </c>
      <c r="K33" s="83">
        <f>+K32+6012</f>
        <v>16767</v>
      </c>
      <c r="L33" s="83"/>
      <c r="M33" s="83"/>
      <c r="N33" s="83"/>
      <c r="O33" s="83"/>
      <c r="P33" s="83"/>
      <c r="Q33" s="1"/>
      <c r="R33" s="1"/>
      <c r="S33" s="1"/>
      <c r="T33" s="1"/>
      <c r="U33" s="1"/>
      <c r="V33" s="1"/>
      <c r="W33" s="1"/>
      <c r="X33" s="1"/>
      <c r="Y33" s="1"/>
    </row>
    <row r="34" spans="4:25" ht="12.75" customHeight="1">
      <c r="D34" s="10"/>
      <c r="E34" s="10"/>
      <c r="F34" s="7"/>
      <c r="G34" s="7"/>
      <c r="H34" s="7"/>
      <c r="I34" s="83"/>
      <c r="J34" s="85" t="s">
        <v>79</v>
      </c>
      <c r="K34" s="83">
        <f>+K33+2000</f>
        <v>18767</v>
      </c>
      <c r="L34" s="83"/>
      <c r="M34" s="83"/>
      <c r="N34" s="83"/>
      <c r="O34" s="83"/>
      <c r="P34" s="83"/>
      <c r="Q34" s="1"/>
      <c r="R34" s="1"/>
      <c r="S34" s="1"/>
      <c r="T34" s="1"/>
      <c r="U34" s="1"/>
      <c r="V34" s="1"/>
      <c r="W34" s="1"/>
      <c r="X34" s="1"/>
      <c r="Y34" s="1"/>
    </row>
    <row r="35" spans="2:25" ht="18" customHeight="1" thickBot="1">
      <c r="B35" s="8" t="s">
        <v>27</v>
      </c>
      <c r="D35" s="10"/>
      <c r="E35" s="10"/>
      <c r="F35" s="7"/>
      <c r="G35" s="26">
        <f>SUM(G27:G33)</f>
        <v>0</v>
      </c>
      <c r="H35" s="7"/>
      <c r="I35" s="1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4:25" ht="12.75" customHeight="1" thickTop="1">
      <c r="D36" s="10"/>
      <c r="E36" s="10"/>
      <c r="F36" s="7"/>
      <c r="G36" s="7"/>
      <c r="H36" s="7"/>
      <c r="I36" s="1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4:25" ht="15">
      <c r="D37" s="10"/>
      <c r="E37" s="10"/>
      <c r="F37" s="7"/>
      <c r="G37" s="7"/>
      <c r="H37" s="7"/>
      <c r="I37" s="1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5" ht="15.75">
      <c r="B38" s="8" t="s">
        <v>36</v>
      </c>
      <c r="F38" s="1"/>
      <c r="G38" s="1"/>
      <c r="H38" s="1"/>
      <c r="I38" s="3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25" ht="15.75">
      <c r="B39" s="8"/>
      <c r="F39" s="1"/>
      <c r="G39" s="4">
        <f>+G27</f>
        <v>0</v>
      </c>
      <c r="H39" s="1"/>
      <c r="I39" s="3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3:25" ht="15">
      <c r="C40" t="s">
        <v>37</v>
      </c>
      <c r="F40" s="1"/>
      <c r="G40" s="22">
        <f>+G30</f>
        <v>0</v>
      </c>
      <c r="H40" s="1"/>
      <c r="I40" s="3"/>
      <c r="J40" s="10"/>
      <c r="R40" s="1"/>
      <c r="S40" s="1"/>
      <c r="T40" s="1"/>
      <c r="U40" s="1"/>
      <c r="V40" s="1"/>
      <c r="W40" s="1"/>
      <c r="X40" s="1"/>
      <c r="Y40" s="1"/>
    </row>
    <row r="41" spans="3:25" ht="15">
      <c r="C41" t="s">
        <v>38</v>
      </c>
      <c r="F41" s="1"/>
      <c r="G41" s="31">
        <f>D27*1%</f>
        <v>0</v>
      </c>
      <c r="H41" s="1"/>
      <c r="I41" s="1"/>
      <c r="J41" s="10"/>
      <c r="R41" s="1"/>
      <c r="S41" s="1"/>
      <c r="T41" s="1"/>
      <c r="U41" s="1"/>
      <c r="V41" s="1"/>
      <c r="W41" s="1"/>
      <c r="X41" s="1"/>
      <c r="Y41" s="1"/>
    </row>
    <row r="42" spans="3:25" ht="15">
      <c r="C42" t="s">
        <v>39</v>
      </c>
      <c r="F42" s="1"/>
      <c r="G42" s="31">
        <v>0</v>
      </c>
      <c r="H42" s="1"/>
      <c r="I42" s="1"/>
      <c r="J42" s="10"/>
      <c r="R42" s="1"/>
      <c r="S42" s="1"/>
      <c r="T42" s="1"/>
      <c r="U42" s="1"/>
      <c r="V42" s="1"/>
      <c r="W42" s="1"/>
      <c r="X42" s="1"/>
      <c r="Y42" s="1"/>
    </row>
    <row r="43" spans="3:25" ht="15">
      <c r="C43" t="s">
        <v>41</v>
      </c>
      <c r="F43" s="1"/>
      <c r="G43" s="32">
        <f>G32</f>
        <v>0</v>
      </c>
      <c r="H43" s="1"/>
      <c r="I43" s="1"/>
      <c r="J43" s="10"/>
      <c r="R43" s="1"/>
      <c r="S43" s="1"/>
      <c r="T43" s="1"/>
      <c r="U43" s="1"/>
      <c r="V43" s="1"/>
      <c r="W43" s="1"/>
      <c r="X43" s="1"/>
      <c r="Y43" s="1"/>
    </row>
    <row r="44" spans="3:25" ht="16.5" thickBot="1">
      <c r="C44" s="8" t="s">
        <v>40</v>
      </c>
      <c r="F44" s="1"/>
      <c r="G44" s="27">
        <f>SUM(G39:G43)</f>
        <v>0</v>
      </c>
      <c r="H44" s="1"/>
      <c r="I44" s="1"/>
      <c r="J44" s="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6:25" ht="15.75" thickTop="1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6:25" ht="1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6:25" ht="1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6:25" ht="1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6:25" ht="1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6:25" ht="1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6:25" ht="1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6:25" ht="1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6:25" ht="1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6:25" ht="1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6:25" ht="1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6:25" ht="1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6:25" ht="1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6:25" ht="1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6:25" ht="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6:25" ht="1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6:25" ht="1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6:25" ht="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6:25" ht="1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6:25" ht="1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6:25" ht="1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6:25" ht="1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6:25" ht="1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6:25" ht="1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6:25" ht="1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6:25" ht="1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6:25" ht="1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6:25" ht="1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6:25" ht="1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</sheetData>
  <printOptions/>
  <pageMargins left="0.5" right="0.5" top="0.5" bottom="0.5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&amp; H Tax &amp;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Carlisle</dc:creator>
  <cp:keywords/>
  <dc:description/>
  <cp:lastModifiedBy>margaretc</cp:lastModifiedBy>
  <cp:lastPrinted>2005-06-21T10:42:23Z</cp:lastPrinted>
  <dcterms:created xsi:type="dcterms:W3CDTF">1997-07-08T13:15:14Z</dcterms:created>
  <dcterms:modified xsi:type="dcterms:W3CDTF">2011-05-23T12:26:14Z</dcterms:modified>
  <cp:category/>
  <cp:version/>
  <cp:contentType/>
  <cp:contentStatus/>
</cp:coreProperties>
</file>