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9720" windowHeight="6495" activeTab="1"/>
  </bookViews>
  <sheets>
    <sheet name="Ref" sheetId="1" r:id="rId1"/>
    <sheet name="Package" sheetId="2" r:id="rId2"/>
  </sheets>
  <externalReferences>
    <externalReference r:id="rId5"/>
  </externalReferences>
  <definedNames>
    <definedName name="_Table1_In1" hidden="1">'Package'!$I$31:$O$31</definedName>
    <definedName name="_Table1_Out" hidden="1">'Package'!$I$31:$O$31</definedName>
    <definedName name="INC">'Package'!$J$41:$K$49</definedName>
    <definedName name="_xlnm.Print_Area" localSheetId="1">'Package'!$A$1:$F$47</definedName>
    <definedName name="_xlnm.Print_Area" localSheetId="0">'Ref'!$A$1:$C$42</definedName>
  </definedNames>
  <calcPr fullCalcOnLoad="1"/>
</workbook>
</file>

<file path=xl/sharedStrings.xml><?xml version="1.0" encoding="utf-8"?>
<sst xmlns="http://schemas.openxmlformats.org/spreadsheetml/2006/main" count="87" uniqueCount="73">
  <si>
    <t>Employee name</t>
  </si>
  <si>
    <t>Annual package</t>
  </si>
  <si>
    <t>Financial year</t>
  </si>
  <si>
    <t xml:space="preserve">FINANCIAL YEAR </t>
  </si>
  <si>
    <t>EMPLOYEE NAME</t>
  </si>
  <si>
    <t>Total salary</t>
  </si>
  <si>
    <t>Monthly taxable income</t>
  </si>
  <si>
    <t>Entertainment allowance p.m.</t>
  </si>
  <si>
    <t>Travel allowance p.m.</t>
  </si>
  <si>
    <t>Enter total income per month here</t>
  </si>
  <si>
    <t>MONTH</t>
  </si>
  <si>
    <t>Do not enter anything here</t>
  </si>
  <si>
    <t>SALARY ADVICE</t>
  </si>
  <si>
    <t>TOTAL MONTHLY PACKAGE</t>
  </si>
  <si>
    <t>Exempt Portion</t>
  </si>
  <si>
    <t>Total income</t>
  </si>
  <si>
    <t>Amount</t>
  </si>
  <si>
    <t>Basic Salary</t>
  </si>
  <si>
    <t>Telephone Re-Imbursment</t>
  </si>
  <si>
    <t>Taxable Portion</t>
  </si>
  <si>
    <t>Income</t>
  </si>
  <si>
    <t>Deductions</t>
  </si>
  <si>
    <t>Retirement annuity</t>
  </si>
  <si>
    <t>Pension Fund</t>
  </si>
  <si>
    <t>Tax Deductions</t>
  </si>
  <si>
    <t>Pay As You Earn</t>
  </si>
  <si>
    <t>Unemployment Insurance</t>
  </si>
  <si>
    <t>Retirement annuity Contribution</t>
  </si>
  <si>
    <t xml:space="preserve">Private Medical Aid </t>
  </si>
  <si>
    <t>NET TAKE HOME SALARY</t>
  </si>
  <si>
    <t>Company Medical Aid Contribution</t>
  </si>
  <si>
    <t>Retirment annuity</t>
  </si>
  <si>
    <t>Pension Fund Contributions</t>
  </si>
  <si>
    <t>Acceptable package  50 % &lt;</t>
  </si>
  <si>
    <t>Month</t>
  </si>
  <si>
    <t>Net Pay</t>
  </si>
  <si>
    <t>Primary rebate</t>
  </si>
  <si>
    <t>Company</t>
  </si>
  <si>
    <t>COST TO COMPANY</t>
  </si>
  <si>
    <t>Employer UIF portion</t>
  </si>
  <si>
    <t>Skills Development Levy</t>
  </si>
  <si>
    <t>Medical Aid Contribution</t>
  </si>
  <si>
    <t>NET COST TO COMPANY</t>
  </si>
  <si>
    <t>Pension Fund Contribution</t>
  </si>
  <si>
    <t>PAYE</t>
  </si>
  <si>
    <t>UIF</t>
  </si>
  <si>
    <t>SDL</t>
  </si>
  <si>
    <t>SARS COSTS</t>
  </si>
  <si>
    <t>Salary</t>
  </si>
  <si>
    <t>Medical Aid</t>
  </si>
  <si>
    <t>Provident Fund</t>
  </si>
  <si>
    <t>Commission</t>
  </si>
  <si>
    <t>Comm</t>
  </si>
  <si>
    <t>Company Medical Aid</t>
  </si>
  <si>
    <t>Medical Aid Nr of Dependants</t>
  </si>
  <si>
    <t>Cell Phone Allowance</t>
  </si>
  <si>
    <t>Under 65</t>
  </si>
  <si>
    <t>Over 65</t>
  </si>
  <si>
    <t>Travel Allowance @ 80%</t>
  </si>
  <si>
    <t>Travel Allowance @ 20%</t>
  </si>
  <si>
    <t>Company Car Value (Without Maintnance @ 80%)</t>
  </si>
  <si>
    <t>Company Car Value (Without Maintnance @ 20%)</t>
  </si>
  <si>
    <t>Company Car Value (With Maintnance @ 80%)</t>
  </si>
  <si>
    <t>Company Car Value (With Maintnance @ 20%)</t>
  </si>
  <si>
    <t>Over 75</t>
  </si>
  <si>
    <t>Medical Aid Tax Credit</t>
  </si>
  <si>
    <t>PAYE Deduction</t>
  </si>
  <si>
    <t>UIF Deduction</t>
  </si>
  <si>
    <t>Cellphone Allowance</t>
  </si>
  <si>
    <t>Total Deductions</t>
  </si>
  <si>
    <t>RA Contribution</t>
  </si>
  <si>
    <t>RA</t>
  </si>
  <si>
    <t>28 FEBRUARY 2016</t>
  </si>
</sst>
</file>

<file path=xl/styles.xml><?xml version="1.0" encoding="utf-8"?>
<styleSheet xmlns="http://schemas.openxmlformats.org/spreadsheetml/2006/main">
  <numFmts count="31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mmmm\-yy"/>
    <numFmt numFmtId="185" formatCode="[$-1C09]dd\ mmmm\ yyyy"/>
    <numFmt numFmtId="186" formatCode="#,##0.00_ ;\-#,##0.00\ "/>
  </numFmts>
  <fonts count="44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2"/>
    </font>
    <font>
      <b/>
      <i/>
      <sz val="12"/>
      <name val="Arial MT"/>
      <family val="0"/>
    </font>
    <font>
      <sz val="10"/>
      <name val="Times New Roman"/>
      <family val="1"/>
    </font>
    <font>
      <b/>
      <sz val="13"/>
      <name val="Arial MT"/>
      <family val="0"/>
    </font>
    <font>
      <b/>
      <sz val="14"/>
      <name val="Arial MT"/>
      <family val="0"/>
    </font>
    <font>
      <sz val="10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9" fontId="0" fillId="0" borderId="10" xfId="0" applyNumberFormat="1" applyBorder="1" applyAlignment="1" applyProtection="1">
      <alignment/>
      <protection/>
    </xf>
    <xf numFmtId="39" fontId="0" fillId="0" borderId="0" xfId="0" applyNumberFormat="1" applyAlignment="1">
      <alignment/>
    </xf>
    <xf numFmtId="43" fontId="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39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39" fontId="2" fillId="0" borderId="10" xfId="0" applyNumberFormat="1" applyFont="1" applyBorder="1" applyAlignment="1" applyProtection="1">
      <alignment/>
      <protection/>
    </xf>
    <xf numFmtId="39" fontId="2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3" fontId="2" fillId="0" borderId="14" xfId="42" applyFont="1" applyBorder="1" applyAlignment="1">
      <alignment/>
    </xf>
    <xf numFmtId="43" fontId="2" fillId="0" borderId="15" xfId="42" applyFont="1" applyBorder="1" applyAlignment="1">
      <alignment/>
    </xf>
    <xf numFmtId="43" fontId="2" fillId="0" borderId="0" xfId="42" applyFont="1" applyAlignment="1" applyProtection="1">
      <alignment/>
      <protection/>
    </xf>
    <xf numFmtId="43" fontId="0" fillId="0" borderId="14" xfId="42" applyFont="1" applyBorder="1" applyAlignment="1">
      <alignment/>
    </xf>
    <xf numFmtId="43" fontId="0" fillId="0" borderId="14" xfId="42" applyFont="1" applyBorder="1" applyAlignment="1" applyProtection="1">
      <alignment/>
      <protection/>
    </xf>
    <xf numFmtId="43" fontId="0" fillId="0" borderId="15" xfId="42" applyFont="1" applyBorder="1" applyAlignment="1" applyProtection="1">
      <alignment/>
      <protection/>
    </xf>
    <xf numFmtId="43" fontId="0" fillId="0" borderId="12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2" xfId="42" applyFont="1" applyBorder="1" applyAlignment="1" applyProtection="1">
      <alignment/>
      <protection/>
    </xf>
    <xf numFmtId="43" fontId="0" fillId="0" borderId="16" xfId="42" applyFont="1" applyBorder="1" applyAlignment="1" applyProtection="1">
      <alignment/>
      <protection/>
    </xf>
    <xf numFmtId="39" fontId="0" fillId="0" borderId="17" xfId="0" applyNumberFormat="1" applyBorder="1" applyAlignment="1" applyProtection="1">
      <alignment/>
      <protection/>
    </xf>
    <xf numFmtId="184" fontId="0" fillId="0" borderId="0" xfId="0" applyNumberFormat="1" applyAlignment="1" applyProtection="1" quotePrefix="1">
      <alignment/>
      <protection/>
    </xf>
    <xf numFmtId="39" fontId="0" fillId="0" borderId="14" xfId="0" applyNumberFormat="1" applyBorder="1" applyAlignment="1" applyProtection="1">
      <alignment/>
      <protection/>
    </xf>
    <xf numFmtId="39" fontId="0" fillId="0" borderId="12" xfId="0" applyNumberFormat="1" applyBorder="1" applyAlignment="1" applyProtection="1">
      <alignment/>
      <protection/>
    </xf>
    <xf numFmtId="0" fontId="2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39" fontId="0" fillId="0" borderId="0" xfId="0" applyNumberFormat="1" applyAlignment="1" applyProtection="1">
      <alignment horizontal="left"/>
      <protection/>
    </xf>
    <xf numFmtId="39" fontId="0" fillId="0" borderId="0" xfId="0" applyNumberFormat="1" applyAlignment="1" applyProtection="1" quotePrefix="1">
      <alignment horizontal="left"/>
      <protection/>
    </xf>
    <xf numFmtId="39" fontId="0" fillId="0" borderId="10" xfId="0" applyNumberFormat="1" applyBorder="1" applyAlignment="1" applyProtection="1">
      <alignment horizontal="left"/>
      <protection/>
    </xf>
    <xf numFmtId="39" fontId="0" fillId="0" borderId="14" xfId="0" applyNumberFormat="1" applyBorder="1" applyAlignment="1" applyProtection="1">
      <alignment horizontal="left"/>
      <protection/>
    </xf>
    <xf numFmtId="39" fontId="0" fillId="0" borderId="12" xfId="0" applyNumberFormat="1" applyBorder="1" applyAlignment="1" applyProtection="1">
      <alignment horizontal="left"/>
      <protection locked="0"/>
    </xf>
    <xf numFmtId="39" fontId="2" fillId="34" borderId="16" xfId="0" applyNumberFormat="1" applyFont="1" applyFill="1" applyBorder="1" applyAlignment="1" applyProtection="1">
      <alignment horizontal="left"/>
      <protection locked="0"/>
    </xf>
    <xf numFmtId="39" fontId="0" fillId="0" borderId="17" xfId="0" applyNumberFormat="1" applyBorder="1" applyAlignment="1" applyProtection="1">
      <alignment horizontal="left"/>
      <protection/>
    </xf>
    <xf numFmtId="39" fontId="0" fillId="0" borderId="19" xfId="0" applyNumberFormat="1" applyBorder="1" applyAlignment="1" applyProtection="1">
      <alignment horizontal="left"/>
      <protection/>
    </xf>
    <xf numFmtId="9" fontId="0" fillId="0" borderId="0" xfId="61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left"/>
      <protection/>
    </xf>
    <xf numFmtId="39" fontId="0" fillId="0" borderId="18" xfId="0" applyNumberFormat="1" applyBorder="1" applyAlignment="1" applyProtection="1">
      <alignment horizontal="left"/>
      <protection/>
    </xf>
    <xf numFmtId="39" fontId="2" fillId="33" borderId="18" xfId="0" applyNumberFormat="1" applyFont="1" applyFill="1" applyBorder="1" applyAlignment="1" applyProtection="1">
      <alignment horizontal="left"/>
      <protection/>
    </xf>
    <xf numFmtId="43" fontId="0" fillId="33" borderId="18" xfId="42" applyFont="1" applyFill="1" applyBorder="1" applyAlignment="1" applyProtection="1">
      <alignment horizontal="left"/>
      <protection/>
    </xf>
    <xf numFmtId="43" fontId="0" fillId="33" borderId="18" xfId="42" applyFont="1" applyFill="1" applyBorder="1" applyAlignment="1">
      <alignment horizontal="left"/>
    </xf>
    <xf numFmtId="43" fontId="2" fillId="33" borderId="18" xfId="0" applyNumberFormat="1" applyFont="1" applyFill="1" applyBorder="1" applyAlignment="1">
      <alignment horizontal="left"/>
    </xf>
    <xf numFmtId="0" fontId="0" fillId="0" borderId="0" xfId="58">
      <alignment/>
      <protection/>
    </xf>
    <xf numFmtId="39" fontId="0" fillId="0" borderId="0" xfId="58" applyNumberFormat="1" applyProtection="1">
      <alignment/>
      <protection/>
    </xf>
    <xf numFmtId="39" fontId="0" fillId="33" borderId="20" xfId="58" applyNumberFormat="1" applyFill="1" applyBorder="1" applyProtection="1">
      <alignment/>
      <protection/>
    </xf>
    <xf numFmtId="39" fontId="4" fillId="0" borderId="0" xfId="58" applyNumberFormat="1" applyFont="1" applyProtection="1">
      <alignment/>
      <protection/>
    </xf>
    <xf numFmtId="43" fontId="0" fillId="0" borderId="0" xfId="44" applyFont="1" applyAlignment="1" applyProtection="1">
      <alignment/>
      <protection/>
    </xf>
    <xf numFmtId="39" fontId="0" fillId="0" borderId="0" xfId="58" applyNumberFormat="1" applyAlignment="1" applyProtection="1">
      <alignment horizontal="center"/>
      <protection/>
    </xf>
    <xf numFmtId="43" fontId="0" fillId="0" borderId="0" xfId="44" applyFont="1" applyAlignment="1">
      <alignment/>
    </xf>
    <xf numFmtId="17" fontId="0" fillId="0" borderId="0" xfId="0" applyNumberFormat="1" applyAlignment="1" applyProtection="1" quotePrefix="1">
      <alignment horizontal="left"/>
      <protection locked="0"/>
    </xf>
    <xf numFmtId="0" fontId="0" fillId="0" borderId="0" xfId="0" applyFill="1" applyAlignment="1">
      <alignment/>
    </xf>
    <xf numFmtId="39" fontId="2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39" fontId="0" fillId="0" borderId="0" xfId="0" applyNumberFormat="1" applyFont="1" applyAlignment="1" applyProtection="1">
      <alignment horizontal="left"/>
      <protection/>
    </xf>
    <xf numFmtId="39" fontId="0" fillId="0" borderId="21" xfId="0" applyNumberFormat="1" applyBorder="1" applyAlignment="1" applyProtection="1">
      <alignment horizontal="left"/>
      <protection/>
    </xf>
    <xf numFmtId="39" fontId="0" fillId="0" borderId="22" xfId="0" applyNumberFormat="1" applyBorder="1" applyAlignment="1" applyProtection="1">
      <alignment horizontal="left"/>
      <protection/>
    </xf>
    <xf numFmtId="39" fontId="0" fillId="0" borderId="22" xfId="0" applyNumberFormat="1" applyFont="1" applyBorder="1" applyAlignment="1" applyProtection="1">
      <alignment horizontal="left"/>
      <protection locked="0"/>
    </xf>
    <xf numFmtId="39" fontId="0" fillId="0" borderId="22" xfId="0" applyNumberFormat="1" applyFont="1" applyFill="1" applyBorder="1" applyAlignment="1" applyProtection="1">
      <alignment horizontal="left"/>
      <protection locked="0"/>
    </xf>
    <xf numFmtId="39" fontId="0" fillId="0" borderId="23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axpack 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xpack 20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xpack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Package"/>
    </sheetNames>
    <sheetDataSet>
      <sheetData sheetId="0">
        <row r="11">
          <cell r="C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3"/>
  <sheetViews>
    <sheetView defaultGridColor="0" zoomScale="75" zoomScaleNormal="75" zoomScalePageLayoutView="0" colorId="22" workbookViewId="0" topLeftCell="A1">
      <selection activeCell="F29" sqref="F29"/>
    </sheetView>
  </sheetViews>
  <sheetFormatPr defaultColWidth="9.77734375" defaultRowHeight="15"/>
  <cols>
    <col min="1" max="1" width="1.77734375" style="0" customWidth="1"/>
    <col min="2" max="2" width="31.77734375" style="0" bestFit="1" customWidth="1"/>
    <col min="3" max="3" width="22.5546875" style="0" bestFit="1" customWidth="1"/>
    <col min="4" max="5" width="10.3359375" style="0" bestFit="1" customWidth="1"/>
    <col min="6" max="6" width="9.77734375" style="0" customWidth="1"/>
    <col min="7" max="7" width="11.3359375" style="8" bestFit="1" customWidth="1"/>
  </cols>
  <sheetData>
    <row r="1" spans="1:3" ht="15.75">
      <c r="A1" s="6"/>
      <c r="C1" s="36"/>
    </row>
    <row r="2" spans="2:3" ht="15">
      <c r="B2" t="s">
        <v>34</v>
      </c>
      <c r="C2" s="60">
        <f ca="1">NOW()</f>
        <v>42433.5172431713</v>
      </c>
    </row>
    <row r="3" spans="2:3" ht="15.75">
      <c r="B3" t="s">
        <v>37</v>
      </c>
      <c r="C3" s="37"/>
    </row>
    <row r="4" spans="2:3" ht="15.75">
      <c r="B4" t="s">
        <v>0</v>
      </c>
      <c r="C4" s="37"/>
    </row>
    <row r="5" spans="2:5" ht="15" hidden="1">
      <c r="B5" t="s">
        <v>1</v>
      </c>
      <c r="C5" s="38">
        <f>C6*12</f>
        <v>0</v>
      </c>
      <c r="D5" s="1"/>
      <c r="E5" s="4"/>
    </row>
    <row r="6" spans="2:4" ht="15" hidden="1">
      <c r="B6" t="s">
        <v>6</v>
      </c>
      <c r="C6" s="38">
        <f>+C20</f>
        <v>0</v>
      </c>
      <c r="D6" s="1"/>
    </row>
    <row r="7" spans="2:4" ht="15">
      <c r="B7" t="s">
        <v>2</v>
      </c>
      <c r="C7" s="39" t="s">
        <v>72</v>
      </c>
      <c r="D7" s="1"/>
    </row>
    <row r="8" spans="3:4" ht="15">
      <c r="C8" s="38"/>
      <c r="D8" s="1"/>
    </row>
    <row r="9" spans="2:4" ht="15">
      <c r="B9" t="s">
        <v>17</v>
      </c>
      <c r="C9" s="67">
        <f>+C20-C11</f>
        <v>0</v>
      </c>
      <c r="D9" s="1" t="s">
        <v>11</v>
      </c>
    </row>
    <row r="10" spans="2:4" ht="15">
      <c r="B10" t="s">
        <v>55</v>
      </c>
      <c r="C10" s="68">
        <v>0</v>
      </c>
      <c r="D10" s="1"/>
    </row>
    <row r="11" spans="2:7" s="63" customFormat="1" ht="15">
      <c r="B11" s="63" t="s">
        <v>8</v>
      </c>
      <c r="C11" s="69">
        <v>0</v>
      </c>
      <c r="D11" s="64"/>
      <c r="G11" s="8"/>
    </row>
    <row r="12" spans="2:7" s="63" customFormat="1" ht="15">
      <c r="B12" s="65" t="s">
        <v>7</v>
      </c>
      <c r="C12" s="70">
        <v>0</v>
      </c>
      <c r="D12" s="64"/>
      <c r="G12" s="8"/>
    </row>
    <row r="13" spans="2:7" s="63" customFormat="1" ht="15">
      <c r="B13" s="65" t="s">
        <v>18</v>
      </c>
      <c r="C13" s="70">
        <v>0</v>
      </c>
      <c r="D13" s="64"/>
      <c r="G13" s="8"/>
    </row>
    <row r="14" spans="2:7" s="63" customFormat="1" ht="15">
      <c r="B14" s="61" t="s">
        <v>70</v>
      </c>
      <c r="C14" s="70">
        <v>0</v>
      </c>
      <c r="D14" s="64"/>
      <c r="G14" s="8"/>
    </row>
    <row r="15" spans="2:7" s="63" customFormat="1" ht="15">
      <c r="B15" t="s">
        <v>53</v>
      </c>
      <c r="C15" s="69">
        <v>0</v>
      </c>
      <c r="D15" s="64"/>
      <c r="G15" s="8"/>
    </row>
    <row r="16" spans="2:7" s="63" customFormat="1" ht="15">
      <c r="B16" s="63" t="s">
        <v>28</v>
      </c>
      <c r="C16" s="69">
        <v>0</v>
      </c>
      <c r="D16" s="64"/>
      <c r="G16" s="8"/>
    </row>
    <row r="17" spans="2:7" s="63" customFormat="1" ht="15">
      <c r="B17" s="65" t="s">
        <v>51</v>
      </c>
      <c r="C17" s="69">
        <v>0</v>
      </c>
      <c r="D17" s="64"/>
      <c r="G17" s="8"/>
    </row>
    <row r="18" spans="2:7" s="63" customFormat="1" ht="15">
      <c r="B18" s="63" t="s">
        <v>68</v>
      </c>
      <c r="C18" s="71">
        <v>0</v>
      </c>
      <c r="D18" s="64"/>
      <c r="G18" s="8"/>
    </row>
    <row r="19" spans="3:7" s="63" customFormat="1" ht="15">
      <c r="C19" s="66"/>
      <c r="D19" s="64"/>
      <c r="G19" s="8"/>
    </row>
    <row r="20" spans="2:8" s="63" customFormat="1" ht="16.5" thickBot="1">
      <c r="B20" s="63" t="s">
        <v>5</v>
      </c>
      <c r="C20" s="43">
        <v>0</v>
      </c>
      <c r="D20" s="10" t="s">
        <v>9</v>
      </c>
      <c r="G20" s="8"/>
      <c r="H20" s="8"/>
    </row>
    <row r="21" spans="3:7" s="63" customFormat="1" ht="15.75" thickTop="1">
      <c r="C21" s="66"/>
      <c r="D21" s="64"/>
      <c r="G21" s="8"/>
    </row>
    <row r="22" spans="2:5" ht="15.75" hidden="1" thickBot="1">
      <c r="B22" t="s">
        <v>31</v>
      </c>
      <c r="C22" s="44">
        <v>0</v>
      </c>
      <c r="D22" s="1"/>
      <c r="E22" s="4"/>
    </row>
    <row r="23" spans="2:4" ht="16.5" hidden="1" thickBot="1" thickTop="1">
      <c r="B23" t="s">
        <v>23</v>
      </c>
      <c r="C23" s="45"/>
      <c r="D23" s="1"/>
    </row>
    <row r="24" spans="3:4" ht="15">
      <c r="C24" s="38"/>
      <c r="D24" s="1"/>
    </row>
    <row r="25" spans="2:5" ht="15" hidden="1">
      <c r="B25" t="s">
        <v>33</v>
      </c>
      <c r="C25" s="46" t="e">
        <f>+(Package!F16+Package!F25)/Package!F30</f>
        <v>#DIV/0!</v>
      </c>
      <c r="D25" s="1"/>
      <c r="E25" s="4"/>
    </row>
    <row r="26" spans="3:4" ht="15">
      <c r="C26" s="38"/>
      <c r="D26" s="1"/>
    </row>
    <row r="27" spans="2:4" ht="15.75">
      <c r="B27" s="6" t="s">
        <v>69</v>
      </c>
      <c r="C27" s="62">
        <f>SUM(C29:C32)</f>
        <v>0</v>
      </c>
      <c r="D27" s="1"/>
    </row>
    <row r="28" spans="2:4" ht="15" hidden="1">
      <c r="B28" t="s">
        <v>65</v>
      </c>
      <c r="C28" s="38">
        <f>IF(OR(C32&lt;&gt;0,C40&lt;&gt;0),VLOOKUP(Package!J11,Package!$K$12:$L$17,2,0),0)</f>
        <v>0</v>
      </c>
      <c r="D28" s="1"/>
    </row>
    <row r="29" spans="2:4" ht="15">
      <c r="B29" s="61" t="s">
        <v>66</v>
      </c>
      <c r="C29" s="40">
        <f>Package!F32</f>
        <v>0</v>
      </c>
      <c r="D29" s="1"/>
    </row>
    <row r="30" spans="2:4" ht="15">
      <c r="B30" s="72" t="s">
        <v>65</v>
      </c>
      <c r="C30" s="41">
        <f>+VLOOKUP(Package!J11,Package!K12:L17,2,0)</f>
        <v>0</v>
      </c>
      <c r="D30" s="1"/>
    </row>
    <row r="31" spans="2:4" ht="15">
      <c r="B31" t="s">
        <v>67</v>
      </c>
      <c r="C31" s="41">
        <f>+Package!F33</f>
        <v>0</v>
      </c>
      <c r="D31" s="1"/>
    </row>
    <row r="32" spans="2:4" ht="15">
      <c r="B32" t="s">
        <v>71</v>
      </c>
      <c r="C32" s="42">
        <f>-C14</f>
        <v>0</v>
      </c>
      <c r="D32" s="1"/>
    </row>
    <row r="33" spans="3:4" ht="15">
      <c r="C33" s="38"/>
      <c r="D33" s="1"/>
    </row>
    <row r="34" spans="2:4" ht="18">
      <c r="B34" s="33" t="s">
        <v>35</v>
      </c>
      <c r="C34" s="47">
        <f>+C20+C27</f>
        <v>0</v>
      </c>
      <c r="D34" s="1"/>
    </row>
    <row r="35" spans="3:4" ht="15">
      <c r="C35" s="38"/>
      <c r="D35" s="1"/>
    </row>
    <row r="36" spans="2:4" ht="15.75">
      <c r="B36" s="30" t="s">
        <v>38</v>
      </c>
      <c r="C36" s="38"/>
      <c r="D36" s="1"/>
    </row>
    <row r="37" spans="2:4" ht="15">
      <c r="B37" s="32" t="s">
        <v>48</v>
      </c>
      <c r="C37" s="48">
        <f>+C20</f>
        <v>0</v>
      </c>
      <c r="D37" s="1"/>
    </row>
    <row r="38" spans="2:4" ht="15">
      <c r="B38" s="32" t="s">
        <v>39</v>
      </c>
      <c r="C38" s="48">
        <f>-C31</f>
        <v>0</v>
      </c>
      <c r="D38" s="1"/>
    </row>
    <row r="39" spans="2:4" ht="15">
      <c r="B39" s="32" t="s">
        <v>40</v>
      </c>
      <c r="C39" s="48">
        <f>+C20*0.01</f>
        <v>0</v>
      </c>
      <c r="D39" s="1"/>
    </row>
    <row r="40" spans="2:4" ht="15">
      <c r="B40" s="32" t="s">
        <v>49</v>
      </c>
      <c r="C40" s="48">
        <v>0</v>
      </c>
      <c r="D40" s="1"/>
    </row>
    <row r="41" spans="2:6" ht="15">
      <c r="B41" s="32" t="s">
        <v>50</v>
      </c>
      <c r="C41" s="48">
        <v>0</v>
      </c>
      <c r="D41" s="1"/>
      <c r="E41" s="4"/>
      <c r="F41" s="4"/>
    </row>
    <row r="42" spans="3:5" ht="15.75">
      <c r="C42" s="49">
        <f>SUM(C37:C41)</f>
        <v>0</v>
      </c>
      <c r="D42" s="1"/>
      <c r="E42" s="4"/>
    </row>
    <row r="43" spans="3:4" ht="15">
      <c r="C43" s="38"/>
      <c r="D43" s="1"/>
    </row>
    <row r="44" spans="2:4" ht="15">
      <c r="B44" s="35" t="s">
        <v>60</v>
      </c>
      <c r="C44" s="38">
        <v>0</v>
      </c>
      <c r="D44" s="1"/>
    </row>
    <row r="45" spans="2:4" ht="15">
      <c r="B45" s="35" t="s">
        <v>61</v>
      </c>
      <c r="C45" s="38">
        <v>0</v>
      </c>
      <c r="D45" s="1"/>
    </row>
    <row r="46" spans="2:4" ht="15">
      <c r="B46" s="35" t="s">
        <v>62</v>
      </c>
      <c r="C46" s="38">
        <v>0</v>
      </c>
      <c r="D46" s="1"/>
    </row>
    <row r="47" spans="2:4" ht="15">
      <c r="B47" s="35" t="s">
        <v>63</v>
      </c>
      <c r="C47" s="38">
        <v>0</v>
      </c>
      <c r="D47" s="1"/>
    </row>
    <row r="48" spans="3:4" ht="15">
      <c r="C48" s="38"/>
      <c r="D48" s="1"/>
    </row>
    <row r="49" spans="3:4" ht="15">
      <c r="C49" s="38"/>
      <c r="D49" s="1"/>
    </row>
    <row r="50" spans="3:4" ht="15">
      <c r="C50" s="38"/>
      <c r="D50" s="1"/>
    </row>
    <row r="51" spans="2:6" ht="16.5">
      <c r="B51" s="31" t="s">
        <v>47</v>
      </c>
      <c r="C51" s="38"/>
      <c r="D51" s="1"/>
      <c r="F51" s="4"/>
    </row>
    <row r="52" spans="2:4" ht="15.75">
      <c r="B52" s="30" t="s">
        <v>44</v>
      </c>
      <c r="C52" s="50">
        <f>-C27</f>
        <v>0</v>
      </c>
      <c r="D52" s="1"/>
    </row>
    <row r="53" spans="2:3" ht="15.75">
      <c r="B53" s="30" t="s">
        <v>45</v>
      </c>
      <c r="C53" s="51">
        <f>-C31*2</f>
        <v>0</v>
      </c>
    </row>
    <row r="54" spans="2:4" ht="15.75">
      <c r="B54" s="30" t="s">
        <v>46</v>
      </c>
      <c r="C54" s="51">
        <f>+C39</f>
        <v>0</v>
      </c>
      <c r="D54" s="1"/>
    </row>
    <row r="55" spans="3:6" ht="15.75">
      <c r="C55" s="52">
        <f>SUM(C52:C54)</f>
        <v>0</v>
      </c>
      <c r="D55" s="1"/>
      <c r="F55" s="4"/>
    </row>
    <row r="56" spans="3:4" ht="15">
      <c r="C56" s="36"/>
      <c r="D56" s="1"/>
    </row>
    <row r="57" spans="3:6" ht="15">
      <c r="C57" s="36"/>
      <c r="D57" s="1"/>
      <c r="F57" s="4"/>
    </row>
    <row r="58" spans="3:4" ht="15">
      <c r="C58" s="36"/>
      <c r="D58" s="1"/>
    </row>
    <row r="59" ht="15">
      <c r="C59" s="36"/>
    </row>
    <row r="60" ht="15">
      <c r="C60" s="36"/>
    </row>
    <row r="61" ht="15">
      <c r="C61" s="36"/>
    </row>
    <row r="62" ht="15">
      <c r="C62" s="36"/>
    </row>
    <row r="63" ht="15">
      <c r="C63" s="36"/>
    </row>
  </sheetData>
  <sheetProtection/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X76"/>
  <sheetViews>
    <sheetView tabSelected="1" zoomScale="75" zoomScaleNormal="75" zoomScalePageLayoutView="0" workbookViewId="0" topLeftCell="B13">
      <selection activeCell="F32" sqref="F32"/>
    </sheetView>
  </sheetViews>
  <sheetFormatPr defaultColWidth="9.77734375" defaultRowHeight="15"/>
  <cols>
    <col min="1" max="2" width="2.77734375" style="0" customWidth="1"/>
    <col min="3" max="3" width="42.21484375" style="0" bestFit="1" customWidth="1"/>
    <col min="4" max="4" width="15.5546875" style="0" customWidth="1"/>
    <col min="5" max="5" width="16.10546875" style="0" customWidth="1"/>
    <col min="6" max="6" width="11.21484375" style="0" customWidth="1"/>
    <col min="7" max="7" width="4.77734375" style="0" customWidth="1"/>
    <col min="8" max="8" width="12.88671875" style="53" bestFit="1" customWidth="1"/>
    <col min="9" max="9" width="15.3359375" style="53" customWidth="1"/>
    <col min="10" max="11" width="9.77734375" style="53" customWidth="1"/>
    <col min="12" max="12" width="11.21484375" style="53" customWidth="1"/>
    <col min="13" max="15" width="10.77734375" style="53" customWidth="1"/>
    <col min="16" max="16" width="10.6640625" style="53" customWidth="1"/>
    <col min="17" max="31" width="9.77734375" style="53" customWidth="1"/>
    <col min="32" max="42" width="9.77734375" style="0" customWidth="1"/>
  </cols>
  <sheetData>
    <row r="2" spans="3:4" ht="15.75">
      <c r="C2" s="2">
        <f>+Ref!C3</f>
        <v>0</v>
      </c>
      <c r="D2" s="2"/>
    </row>
    <row r="4" spans="3:6" ht="15">
      <c r="C4" t="s">
        <v>3</v>
      </c>
      <c r="E4" s="7" t="str">
        <f>+Ref!C7</f>
        <v>28 FEBRUARY 2016</v>
      </c>
      <c r="F4" s="7"/>
    </row>
    <row r="5" spans="3:6" ht="15">
      <c r="C5" t="s">
        <v>10</v>
      </c>
      <c r="E5" s="27">
        <f>+Ref!C2</f>
        <v>42433.5172431713</v>
      </c>
      <c r="F5" s="7"/>
    </row>
    <row r="6" spans="5:6" ht="15">
      <c r="E6" s="7"/>
      <c r="F6" s="7"/>
    </row>
    <row r="7" spans="3:6" ht="15.75">
      <c r="C7" s="6" t="s">
        <v>12</v>
      </c>
      <c r="D7" s="6"/>
      <c r="E7" s="7"/>
      <c r="F7" s="7"/>
    </row>
    <row r="8" spans="5:6" ht="15">
      <c r="E8" s="7"/>
      <c r="F8" s="7"/>
    </row>
    <row r="9" spans="3:4" ht="15">
      <c r="C9" t="s">
        <v>4</v>
      </c>
      <c r="D9">
        <f>+Ref!C4</f>
        <v>0</v>
      </c>
    </row>
    <row r="10" spans="5:24" ht="15">
      <c r="E10" s="1"/>
      <c r="F10" s="1"/>
      <c r="G10" s="1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3:24" ht="15">
      <c r="C11" t="s">
        <v>13</v>
      </c>
      <c r="E11" s="1"/>
      <c r="F11" s="1"/>
      <c r="G11" s="1"/>
      <c r="H11" s="54" t="s">
        <v>54</v>
      </c>
      <c r="I11" s="54"/>
      <c r="J11" s="55">
        <v>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</row>
    <row r="12" spans="5:24" ht="15">
      <c r="E12" s="1"/>
      <c r="F12" s="1"/>
      <c r="G12" s="1"/>
      <c r="H12" s="54"/>
      <c r="I12" s="54"/>
      <c r="J12" s="54"/>
      <c r="K12" s="54">
        <v>0</v>
      </c>
      <c r="L12" s="54">
        <v>0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spans="3:24" ht="15.75">
      <c r="C13" s="6"/>
      <c r="D13" s="11" t="s">
        <v>19</v>
      </c>
      <c r="E13" s="12" t="s">
        <v>14</v>
      </c>
      <c r="F13" s="13" t="s">
        <v>15</v>
      </c>
      <c r="G13" s="6"/>
      <c r="K13" s="54">
        <v>1</v>
      </c>
      <c r="L13" s="54">
        <v>286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2:24" ht="15.75">
      <c r="B14" s="6"/>
      <c r="C14" s="6"/>
      <c r="D14" s="14" t="s">
        <v>16</v>
      </c>
      <c r="E14" s="14" t="s">
        <v>16</v>
      </c>
      <c r="F14" s="15" t="s">
        <v>16</v>
      </c>
      <c r="G14" s="10"/>
      <c r="K14" s="54">
        <v>2</v>
      </c>
      <c r="L14" s="54">
        <v>572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2:24" ht="15.75">
      <c r="B15" s="9" t="s">
        <v>20</v>
      </c>
      <c r="C15" s="6"/>
      <c r="D15" s="16"/>
      <c r="E15" s="16"/>
      <c r="F15" s="17"/>
      <c r="G15" s="18"/>
      <c r="K15" s="54">
        <v>3</v>
      </c>
      <c r="L15" s="54">
        <v>764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3:24" ht="15">
      <c r="C16" t="s">
        <v>17</v>
      </c>
      <c r="D16" s="19">
        <f>+Ref!C9</f>
        <v>0</v>
      </c>
      <c r="E16" s="20">
        <v>0</v>
      </c>
      <c r="F16" s="21">
        <f aca="true" t="shared" si="0" ref="F16:F25">+D16+E16</f>
        <v>0</v>
      </c>
      <c r="G16" s="5"/>
      <c r="K16" s="54">
        <v>4</v>
      </c>
      <c r="L16" s="54">
        <f>+L15+192</f>
        <v>956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3:24" ht="15">
      <c r="C17" t="s">
        <v>58</v>
      </c>
      <c r="D17" s="19">
        <f>+Ref!C11*0.8</f>
        <v>0</v>
      </c>
      <c r="E17" s="20">
        <v>0</v>
      </c>
      <c r="F17" s="21">
        <f t="shared" si="0"/>
        <v>0</v>
      </c>
      <c r="G17" s="5"/>
      <c r="K17" s="54">
        <v>5</v>
      </c>
      <c r="L17" s="54">
        <f>+L16+192</f>
        <v>1148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</row>
    <row r="18" spans="3:24" ht="15">
      <c r="C18" t="s">
        <v>59</v>
      </c>
      <c r="D18" s="19">
        <f>+Ref!C12*0.2</f>
        <v>0</v>
      </c>
      <c r="E18" s="20">
        <f>+Ref!C11*0.2</f>
        <v>0</v>
      </c>
      <c r="F18" s="21">
        <f>+D18+E18</f>
        <v>0</v>
      </c>
      <c r="G18" s="5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3:24" ht="15">
      <c r="C19" t="s">
        <v>52</v>
      </c>
      <c r="D19" s="19">
        <f>+Ref!C17</f>
        <v>0</v>
      </c>
      <c r="E19" s="20"/>
      <c r="F19" s="21"/>
      <c r="G19" s="5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spans="3:24" ht="15">
      <c r="C20" s="34" t="s">
        <v>60</v>
      </c>
      <c r="D20" s="19">
        <f>(+Ref!C44*3.5/100)*80/100</f>
        <v>0</v>
      </c>
      <c r="E20" s="20">
        <v>0</v>
      </c>
      <c r="F20" s="21">
        <f t="shared" si="0"/>
        <v>0</v>
      </c>
      <c r="G20" s="5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</row>
    <row r="21" spans="3:24" ht="15">
      <c r="C21" s="34" t="s">
        <v>61</v>
      </c>
      <c r="D21" s="19">
        <f>(+Ref!C45*3.5/100)*20/100</f>
        <v>0</v>
      </c>
      <c r="E21" s="20">
        <f>+Ref!C13</f>
        <v>0</v>
      </c>
      <c r="F21" s="21">
        <f t="shared" si="0"/>
        <v>0</v>
      </c>
      <c r="G21" s="5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3:24" ht="15">
      <c r="C22" s="34" t="s">
        <v>62</v>
      </c>
      <c r="D22" s="19">
        <f>(+Ref!C46*3.25/100)*80/100</f>
        <v>0</v>
      </c>
      <c r="E22" s="20"/>
      <c r="F22" s="21"/>
      <c r="G22" s="5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3:24" ht="15">
      <c r="C23" s="61" t="s">
        <v>71</v>
      </c>
      <c r="D23" s="19">
        <f>+Ref!C14</f>
        <v>0</v>
      </c>
      <c r="E23" s="20"/>
      <c r="F23" s="21">
        <f t="shared" si="0"/>
        <v>0</v>
      </c>
      <c r="G23" s="5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</row>
    <row r="24" spans="3:24" ht="15">
      <c r="C24" t="str">
        <f>+Ref!B18</f>
        <v>Cellphone Allowance</v>
      </c>
      <c r="D24" s="19">
        <v>0</v>
      </c>
      <c r="E24" s="20"/>
      <c r="F24" s="21">
        <f>+D24+E24</f>
        <v>0</v>
      </c>
      <c r="G24" s="5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5" spans="3:24" ht="15">
      <c r="C25" t="s">
        <v>28</v>
      </c>
      <c r="D25" s="19">
        <f>+Ref!C16</f>
        <v>0</v>
      </c>
      <c r="E25" s="20">
        <v>0</v>
      </c>
      <c r="F25" s="21">
        <f t="shared" si="0"/>
        <v>0</v>
      </c>
      <c r="G25" s="5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3:24" ht="15">
      <c r="C26" t="s">
        <v>53</v>
      </c>
      <c r="D26" s="19">
        <f>+Ref!C40</f>
        <v>0</v>
      </c>
      <c r="E26" s="20">
        <f>+Ref!C15*0.666666666666667</f>
        <v>0</v>
      </c>
      <c r="F26" s="21">
        <v>0</v>
      </c>
      <c r="G26" s="5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2:24" ht="15">
      <c r="B27" s="9" t="s">
        <v>24</v>
      </c>
      <c r="D27" s="19"/>
      <c r="E27" s="20"/>
      <c r="F27" s="21"/>
      <c r="G27" s="5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3:24" ht="15">
      <c r="C28" t="s">
        <v>22</v>
      </c>
      <c r="D28" s="19">
        <f>-(Ref!C11+Ref!C16)*0.15</f>
        <v>0</v>
      </c>
      <c r="E28" s="20"/>
      <c r="F28" s="21"/>
      <c r="G28" s="5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3:24" ht="15">
      <c r="C29" t="s">
        <v>23</v>
      </c>
      <c r="D29" s="22">
        <f>-Ref!C23</f>
        <v>0</v>
      </c>
      <c r="E29" s="22"/>
      <c r="F29" s="24"/>
      <c r="G29" s="5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4:24" ht="15">
      <c r="D30" s="22">
        <f>SUM(D15:D29)</f>
        <v>0</v>
      </c>
      <c r="E30" s="22">
        <f>SUM(E15:E29)</f>
        <v>0</v>
      </c>
      <c r="F30" s="23">
        <f>SUM(F15:F29)</f>
        <v>0</v>
      </c>
      <c r="G30" s="5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2:24" ht="15">
      <c r="B31" s="9" t="s">
        <v>21</v>
      </c>
      <c r="D31" s="8"/>
      <c r="E31" s="5"/>
      <c r="F31" s="20"/>
      <c r="G31" s="5"/>
      <c r="H31" s="54"/>
      <c r="I31" s="56">
        <v>0</v>
      </c>
      <c r="J31" s="56">
        <v>0</v>
      </c>
      <c r="K31" s="56">
        <v>188000</v>
      </c>
      <c r="L31" s="56">
        <v>293601</v>
      </c>
      <c r="M31" s="56">
        <v>406401</v>
      </c>
      <c r="N31" s="56">
        <v>550101</v>
      </c>
      <c r="O31" s="56">
        <v>701301</v>
      </c>
      <c r="P31" s="54"/>
      <c r="Q31" s="54"/>
      <c r="R31" s="54"/>
      <c r="S31" s="54"/>
      <c r="T31" s="54"/>
      <c r="U31" s="54"/>
      <c r="V31" s="54"/>
      <c r="W31" s="54"/>
      <c r="X31" s="54"/>
    </row>
    <row r="32" spans="3:24" ht="15">
      <c r="C32" t="s">
        <v>25</v>
      </c>
      <c r="D32" s="8"/>
      <c r="E32" s="5"/>
      <c r="F32" s="20">
        <f>IF((-((HLOOKUP(D30*12,H31:O33,2)+((+D30*12)-HLOOKUP(D30*12,H31:O33,1))*HLOOKUP(D30*12,H31:O33,3))-($J$35+J36))/12)&gt;0,0,-((HLOOKUP(D30*12,H31:O33,2)+((+D30*12)-HLOOKUP(D30*12,H31:O33,1))*HLOOKUP(D30*12,H31:O33,3))-($J$35+J36))/12)</f>
        <v>0</v>
      </c>
      <c r="G32" s="5"/>
      <c r="H32" s="54">
        <v>1</v>
      </c>
      <c r="I32" s="56">
        <v>0</v>
      </c>
      <c r="J32" s="56">
        <v>0</v>
      </c>
      <c r="K32" s="56">
        <v>33840</v>
      </c>
      <c r="L32" s="56">
        <v>61296</v>
      </c>
      <c r="M32" s="56">
        <v>96264</v>
      </c>
      <c r="N32" s="56">
        <v>147996</v>
      </c>
      <c r="O32" s="56">
        <v>206964</v>
      </c>
      <c r="P32" s="54"/>
      <c r="Q32" s="54"/>
      <c r="R32" s="54"/>
      <c r="S32" s="54"/>
      <c r="T32" s="54"/>
      <c r="U32" s="54"/>
      <c r="V32" s="54"/>
      <c r="W32" s="54"/>
      <c r="X32" s="54"/>
    </row>
    <row r="33" spans="3:24" ht="15">
      <c r="C33" t="s">
        <v>26</v>
      </c>
      <c r="D33" s="8"/>
      <c r="E33" s="5"/>
      <c r="F33" s="20">
        <f>IF(D30&gt;14872,-148.72,-D30*0.01)</f>
        <v>0</v>
      </c>
      <c r="G33" s="5"/>
      <c r="H33" s="54">
        <v>2</v>
      </c>
      <c r="I33" s="56">
        <v>0</v>
      </c>
      <c r="J33" s="56">
        <v>0.18</v>
      </c>
      <c r="K33" s="56">
        <v>0.26</v>
      </c>
      <c r="L33" s="56">
        <v>0.31</v>
      </c>
      <c r="M33" s="56">
        <v>0.36</v>
      </c>
      <c r="N33" s="56">
        <v>0.39</v>
      </c>
      <c r="O33" s="56">
        <v>0.41</v>
      </c>
      <c r="P33" s="54"/>
      <c r="Q33" s="54"/>
      <c r="R33" s="54"/>
      <c r="S33" s="54"/>
      <c r="T33" s="54"/>
      <c r="U33" s="54"/>
      <c r="V33" s="54"/>
      <c r="W33" s="54"/>
      <c r="X33" s="54"/>
    </row>
    <row r="34" spans="3:24" ht="15">
      <c r="C34" t="s">
        <v>30</v>
      </c>
      <c r="D34" s="8"/>
      <c r="E34" s="5"/>
      <c r="F34" s="20"/>
      <c r="G34" s="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3:24" ht="15">
      <c r="C35" t="s">
        <v>32</v>
      </c>
      <c r="D35" s="8"/>
      <c r="E35" s="5"/>
      <c r="F35" s="20">
        <f>D29</f>
        <v>0</v>
      </c>
      <c r="G35" s="5"/>
      <c r="H35" s="54" t="s">
        <v>36</v>
      </c>
      <c r="I35" s="57" t="s">
        <v>56</v>
      </c>
      <c r="J35" s="54">
        <v>13500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3:24" ht="15">
      <c r="C36" t="s">
        <v>27</v>
      </c>
      <c r="D36" s="8"/>
      <c r="E36" s="5"/>
      <c r="F36" s="24">
        <f>D28</f>
        <v>0</v>
      </c>
      <c r="G36" s="5"/>
      <c r="H36" s="54"/>
      <c r="I36" s="57" t="s">
        <v>57</v>
      </c>
      <c r="J36" s="54">
        <f>20907-J35</f>
        <v>7407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4:24" ht="12.75" customHeight="1">
      <c r="D37" s="8"/>
      <c r="E37" s="5"/>
      <c r="F37" s="5"/>
      <c r="G37" s="5"/>
      <c r="H37" s="54"/>
      <c r="I37" s="57" t="s">
        <v>64</v>
      </c>
      <c r="J37" s="54">
        <f>23373-J36</f>
        <v>15966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2:24" ht="18" customHeight="1" thickBot="1">
      <c r="B38" s="6" t="s">
        <v>29</v>
      </c>
      <c r="D38" s="8"/>
      <c r="E38" s="5"/>
      <c r="F38" s="25">
        <f>SUM(F30:F36)</f>
        <v>0</v>
      </c>
      <c r="G38" s="5"/>
      <c r="H38" s="54"/>
      <c r="I38" s="57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4:24" ht="12.75" customHeight="1" thickTop="1">
      <c r="D39" s="8"/>
      <c r="E39" s="5"/>
      <c r="F39" s="5"/>
      <c r="G39" s="5"/>
      <c r="H39" s="54"/>
      <c r="I39" s="57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4:24" ht="15">
      <c r="D40" s="8"/>
      <c r="E40" s="5"/>
      <c r="F40" s="5"/>
      <c r="G40" s="5"/>
      <c r="H40" s="54"/>
      <c r="I40" s="57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2:24" ht="15.75">
      <c r="B41" s="6" t="s">
        <v>38</v>
      </c>
      <c r="E41" s="1"/>
      <c r="F41" s="1"/>
      <c r="G41" s="1"/>
      <c r="H41" s="58"/>
      <c r="I41" s="57"/>
      <c r="J41" s="54">
        <f>+D25+'[1]Ref'!C11</f>
        <v>0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2:24" ht="15.75">
      <c r="B42" s="6"/>
      <c r="E42" s="1"/>
      <c r="F42" s="3">
        <f>+F30</f>
        <v>0</v>
      </c>
      <c r="G42" s="1"/>
      <c r="H42" s="58"/>
      <c r="I42" s="57"/>
      <c r="J42" s="54">
        <f>+J41*0.15</f>
        <v>0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3:24" ht="15">
      <c r="C43" t="s">
        <v>39</v>
      </c>
      <c r="E43" s="1"/>
      <c r="F43" s="20">
        <f>-F33</f>
        <v>0</v>
      </c>
      <c r="G43" s="1"/>
      <c r="H43" s="58"/>
      <c r="I43" s="59"/>
      <c r="Q43" s="54"/>
      <c r="R43" s="54"/>
      <c r="S43" s="54"/>
      <c r="T43" s="54"/>
      <c r="U43" s="54"/>
      <c r="V43" s="54"/>
      <c r="W43" s="54"/>
      <c r="X43" s="54"/>
    </row>
    <row r="44" spans="3:24" ht="15">
      <c r="C44" t="s">
        <v>40</v>
      </c>
      <c r="E44" s="1"/>
      <c r="F44" s="28">
        <f>+Ref!C20*0.01</f>
        <v>0</v>
      </c>
      <c r="G44" s="1"/>
      <c r="H44" s="54"/>
      <c r="I44" s="59"/>
      <c r="Q44" s="54"/>
      <c r="R44" s="54"/>
      <c r="S44" s="54"/>
      <c r="T44" s="54"/>
      <c r="U44" s="54"/>
      <c r="V44" s="54"/>
      <c r="W44" s="54"/>
      <c r="X44" s="54"/>
    </row>
    <row r="45" spans="3:24" ht="15">
      <c r="C45" t="s">
        <v>41</v>
      </c>
      <c r="E45" s="1"/>
      <c r="F45" s="28">
        <v>0</v>
      </c>
      <c r="G45" s="1"/>
      <c r="H45" s="54"/>
      <c r="I45" s="59"/>
      <c r="Q45" s="54"/>
      <c r="R45" s="54"/>
      <c r="S45" s="54"/>
      <c r="T45" s="54"/>
      <c r="U45" s="54"/>
      <c r="V45" s="54"/>
      <c r="W45" s="54"/>
      <c r="X45" s="54"/>
    </row>
    <row r="46" spans="3:24" ht="15">
      <c r="C46" t="s">
        <v>43</v>
      </c>
      <c r="E46" s="1"/>
      <c r="F46" s="29">
        <f>F35</f>
        <v>0</v>
      </c>
      <c r="G46" s="1"/>
      <c r="H46" s="54"/>
      <c r="I46" s="59"/>
      <c r="Q46" s="54"/>
      <c r="R46" s="54"/>
      <c r="S46" s="54"/>
      <c r="T46" s="54"/>
      <c r="U46" s="54"/>
      <c r="V46" s="54"/>
      <c r="W46" s="54"/>
      <c r="X46" s="54"/>
    </row>
    <row r="47" spans="3:24" ht="16.5" thickBot="1">
      <c r="C47" s="6" t="s">
        <v>42</v>
      </c>
      <c r="E47" s="1"/>
      <c r="F47" s="26">
        <f>SUM(F42:F46)</f>
        <v>0</v>
      </c>
      <c r="G47" s="1"/>
      <c r="H47" s="54"/>
      <c r="I47" s="57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5:24" ht="15.75" thickTop="1">
      <c r="E48" s="1"/>
      <c r="F48" s="1"/>
      <c r="G48" s="1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5:24" ht="15">
      <c r="E49" s="1"/>
      <c r="F49" s="1"/>
      <c r="G49" s="1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5:24" ht="15">
      <c r="E50" s="1"/>
      <c r="F50" s="1"/>
      <c r="G50" s="1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5:24" ht="15">
      <c r="E51" s="1"/>
      <c r="F51" s="1"/>
      <c r="G51" s="1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5:24" ht="15">
      <c r="E52" s="1"/>
      <c r="F52" s="1"/>
      <c r="G52" s="1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5:24" ht="15">
      <c r="E53" s="1"/>
      <c r="F53" s="1"/>
      <c r="G53" s="1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5:24" ht="15">
      <c r="E54" s="1"/>
      <c r="F54" s="1"/>
      <c r="G54" s="1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5:24" ht="15">
      <c r="E55" s="1"/>
      <c r="F55" s="1"/>
      <c r="G55" s="1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5:24" ht="15">
      <c r="E56" s="1"/>
      <c r="F56" s="1"/>
      <c r="G56" s="1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5:24" ht="15">
      <c r="E57" s="1"/>
      <c r="F57" s="1"/>
      <c r="G57" s="1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5:24" ht="15">
      <c r="E58" s="1"/>
      <c r="F58" s="1"/>
      <c r="G58" s="1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5:24" ht="15">
      <c r="E59" s="1"/>
      <c r="F59" s="1"/>
      <c r="G59" s="1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5:24" ht="15">
      <c r="E60" s="1"/>
      <c r="F60" s="1"/>
      <c r="G60" s="1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5:24" ht="15">
      <c r="E61" s="1"/>
      <c r="F61" s="1"/>
      <c r="G61" s="1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5:24" ht="15">
      <c r="E62" s="1"/>
      <c r="F62" s="1"/>
      <c r="G62" s="1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5:24" ht="15">
      <c r="E63" s="1"/>
      <c r="F63" s="1"/>
      <c r="G63" s="1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5:24" ht="15">
      <c r="E64" s="1"/>
      <c r="F64" s="1"/>
      <c r="G64" s="1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5:24" ht="15">
      <c r="E65" s="1"/>
      <c r="F65" s="1"/>
      <c r="G65" s="1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5:24" ht="15">
      <c r="E66" s="1"/>
      <c r="F66" s="1"/>
      <c r="G66" s="1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5:24" ht="15">
      <c r="E67" s="1"/>
      <c r="F67" s="1"/>
      <c r="G67" s="1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5:24" ht="15">
      <c r="E68" s="1"/>
      <c r="F68" s="1"/>
      <c r="G68" s="1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5:24" ht="15">
      <c r="E69" s="1"/>
      <c r="F69" s="1"/>
      <c r="G69" s="1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5:24" ht="15">
      <c r="E70" s="1"/>
      <c r="F70" s="1"/>
      <c r="G70" s="1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  <row r="71" spans="5:24" ht="15">
      <c r="E71" s="1"/>
      <c r="F71" s="1"/>
      <c r="G71" s="1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spans="5:24" ht="15">
      <c r="E72" s="1"/>
      <c r="F72" s="1"/>
      <c r="G72" s="1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5:24" ht="15">
      <c r="E73" s="1"/>
      <c r="F73" s="1"/>
      <c r="G73" s="1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5:24" ht="15">
      <c r="E74" s="1"/>
      <c r="F74" s="1"/>
      <c r="G74" s="1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5:24" ht="15">
      <c r="E75" s="1"/>
      <c r="F75" s="1"/>
      <c r="G75" s="1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5:24" ht="15">
      <c r="E76" s="1"/>
      <c r="F76" s="1"/>
      <c r="G76" s="1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</sheetData>
  <sheetProtection/>
  <printOptions/>
  <pageMargins left="0.5" right="0.5" top="0.5" bottom="0.5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&amp; H Tax &amp;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Margaretc</dc:creator>
  <cp:keywords/>
  <dc:description/>
  <cp:lastModifiedBy>henkn</cp:lastModifiedBy>
  <cp:lastPrinted>2015-01-22T11:32:38Z</cp:lastPrinted>
  <dcterms:created xsi:type="dcterms:W3CDTF">1997-07-08T13:15:14Z</dcterms:created>
  <dcterms:modified xsi:type="dcterms:W3CDTF">2016-03-04T10:26:18Z</dcterms:modified>
  <cp:category/>
  <cp:version/>
  <cp:contentType/>
  <cp:contentStatus/>
</cp:coreProperties>
</file>